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I &amp; E" sheetId="1" r:id="rId1"/>
    <sheet name="Men-At-Arms" sheetId="2" r:id="rId2"/>
    <sheet name="Who's Available" sheetId="3" r:id="rId3"/>
    <sheet name="Supplies" sheetId="4" r:id="rId4"/>
  </sheets>
  <definedNames>
    <definedName name="_xlnm.Print_Area" localSheetId="0">'I &amp; E'!$A$1:$J$57</definedName>
    <definedName name="_xlnm.Print_Area" localSheetId="1">'Men-At-Arms'!$A$1:$L$103</definedName>
    <definedName name="_xlnm.Print_Area" localSheetId="3">'Supplies'!$A$1:$K$49</definedName>
  </definedNames>
  <calcPr fullCalcOnLoad="1"/>
</workbook>
</file>

<file path=xl/sharedStrings.xml><?xml version="1.0" encoding="utf-8"?>
<sst xmlns="http://schemas.openxmlformats.org/spreadsheetml/2006/main" count="362" uniqueCount="268">
  <si>
    <t>Income and Expenses</t>
  </si>
  <si>
    <t>Brightstone Castle</t>
  </si>
  <si>
    <t>Total Expenses:</t>
  </si>
  <si>
    <t>Total Income:</t>
  </si>
  <si>
    <t>Net Monthly Profit (in GP):</t>
  </si>
  <si>
    <t>Castle Operation (maintenance)</t>
  </si>
  <si>
    <t>Materials cost per month:</t>
  </si>
  <si>
    <t>Food cost per month:</t>
  </si>
  <si>
    <t>Castle Operation (staff)</t>
  </si>
  <si>
    <t>Staff Member</t>
  </si>
  <si>
    <t>How Many</t>
  </si>
  <si>
    <t>Animal Tender</t>
  </si>
  <si>
    <t>Clerk</t>
  </si>
  <si>
    <t>Cook</t>
  </si>
  <si>
    <t>Craftspersons</t>
  </si>
  <si>
    <t>Blacksmith</t>
  </si>
  <si>
    <t>Stonemason</t>
  </si>
  <si>
    <t>Librarian</t>
  </si>
  <si>
    <t>Valet/Lackey</t>
  </si>
  <si>
    <t>Steward</t>
  </si>
  <si>
    <t>Primary Skill(s)</t>
  </si>
  <si>
    <t>EXPENSES</t>
  </si>
  <si>
    <t>INCOME</t>
  </si>
  <si>
    <t>Trading &amp; Mercantile</t>
  </si>
  <si>
    <t>Castle Supplies and Party Resources</t>
  </si>
  <si>
    <t>Animal Handling +7</t>
  </si>
  <si>
    <t>Cooking +7</t>
  </si>
  <si>
    <t>Craft (wpn smithing) +7</t>
  </si>
  <si>
    <t>Armorsmith</t>
  </si>
  <si>
    <t>Weaponsmith</t>
  </si>
  <si>
    <t>Craft (armorsmithing) +7</t>
  </si>
  <si>
    <t>Craft (masonry) +7</t>
  </si>
  <si>
    <t>Coppersmith</t>
  </si>
  <si>
    <t>Craft (coppersmithing) +7</t>
  </si>
  <si>
    <t>Tools cost per month:</t>
  </si>
  <si>
    <t>Courier</t>
  </si>
  <si>
    <t>Entertainer</t>
  </si>
  <si>
    <t>Fletcher</t>
  </si>
  <si>
    <t>Craft (bowmaking) +7</t>
  </si>
  <si>
    <r>
      <t>Laborers</t>
    </r>
    <r>
      <rPr>
        <sz val="9"/>
        <rFont val="Arial"/>
        <family val="2"/>
      </rPr>
      <t xml:space="preserve"> (various crafts)</t>
    </r>
  </si>
  <si>
    <t>Carpenter</t>
  </si>
  <si>
    <t>Craft (woodworking) +7</t>
  </si>
  <si>
    <t>n/a</t>
  </si>
  <si>
    <t>Philius Stirp</t>
  </si>
  <si>
    <t>Porter</t>
  </si>
  <si>
    <t>Craft (var) +5, Endurance feat</t>
  </si>
  <si>
    <t>Craft (mining) +7</t>
  </si>
  <si>
    <t>Men-At-Arms</t>
  </si>
  <si>
    <t>Total Number currently employed:</t>
  </si>
  <si>
    <t>Skirmishers, foot:</t>
  </si>
  <si>
    <t>Light footmen:</t>
  </si>
  <si>
    <t>Medium footmen:</t>
  </si>
  <si>
    <t>Heavy footmen:</t>
  </si>
  <si>
    <t>Details</t>
  </si>
  <si>
    <t>Skirmishers</t>
  </si>
  <si>
    <t>AC 13</t>
  </si>
  <si>
    <t>Total Monthly Wage cost:</t>
  </si>
  <si>
    <t>var</t>
  </si>
  <si>
    <t>Type of Guard</t>
  </si>
  <si>
    <t>Monthly Wage</t>
  </si>
  <si>
    <t>Total Number</t>
  </si>
  <si>
    <t>Total Monthly Wage</t>
  </si>
  <si>
    <t>Warforged (hvy foot):</t>
  </si>
  <si>
    <t>Warforged (skirmisher):</t>
  </si>
  <si>
    <t>Light Footmen</t>
  </si>
  <si>
    <t>Heavy Footmen</t>
  </si>
  <si>
    <t>Medium Footmen</t>
  </si>
  <si>
    <t>Warrior lvl 1</t>
  </si>
  <si>
    <t>AC 15</t>
  </si>
  <si>
    <t>AC 12</t>
  </si>
  <si>
    <t>Attack +3</t>
  </si>
  <si>
    <t>Attack +7</t>
  </si>
  <si>
    <t>Attack +5</t>
  </si>
  <si>
    <t>AC 17</t>
  </si>
  <si>
    <t>Spear or Axe</t>
  </si>
  <si>
    <t>Sword or 2H Wpn</t>
  </si>
  <si>
    <t>Warforged (med foot):</t>
  </si>
  <si>
    <t>Wpn Focus</t>
  </si>
  <si>
    <t>Dodge</t>
  </si>
  <si>
    <t>Wpn Specialization</t>
  </si>
  <si>
    <t>Combat Reflexes</t>
  </si>
  <si>
    <t>Warrior lvl 2/3</t>
  </si>
  <si>
    <t>Warrior lvl 4/5</t>
  </si>
  <si>
    <t>2-5 = normal income/operations</t>
  </si>
  <si>
    <t>1 = mishap (mine income x 1/2 for month)</t>
  </si>
  <si>
    <t>&gt;&gt;&gt;</t>
  </si>
  <si>
    <t>Medium horsemen:</t>
  </si>
  <si>
    <t>Heavy horsemen:</t>
  </si>
  <si>
    <t>Medium Horsemen</t>
  </si>
  <si>
    <t>Heavy Horsemen</t>
  </si>
  <si>
    <t>GP Wage per month</t>
  </si>
  <si>
    <t>Each</t>
  </si>
  <si>
    <t>Total</t>
  </si>
  <si>
    <t>Totals:</t>
  </si>
  <si>
    <t>Diplomacy +4, Ride +4, Animal Handling +2</t>
  </si>
  <si>
    <t>Profession (Clerk/Scribe) +7</t>
  </si>
  <si>
    <t>Knowledge (local) +7, Ride +4, Run feat</t>
  </si>
  <si>
    <t>Perform (sing/music +5, dance +5, juggle +4)</t>
  </si>
  <si>
    <t>Knowledges (+4 to +7)</t>
  </si>
  <si>
    <t>AC 16</t>
  </si>
  <si>
    <t>AC 18</t>
  </si>
  <si>
    <t>Light Horsemen</t>
  </si>
  <si>
    <t>Light horsemen:</t>
  </si>
  <si>
    <t>Lance &amp; flail/mace</t>
  </si>
  <si>
    <t>Attack +6</t>
  </si>
  <si>
    <t>Warrior lvl 3/4</t>
  </si>
  <si>
    <t>Lance &amp; sword/flail</t>
  </si>
  <si>
    <t>Attack +10/+5</t>
  </si>
  <si>
    <t>Lance &amp; sword/hammer</t>
  </si>
  <si>
    <t>Point Blank Shot</t>
  </si>
  <si>
    <t>Mounted Combat</t>
  </si>
  <si>
    <t>Ride-By Attack</t>
  </si>
  <si>
    <t>Spirited Charge</t>
  </si>
  <si>
    <t>Trample</t>
  </si>
  <si>
    <t>Combat Expertise</t>
  </si>
  <si>
    <t>Greater Wpn Focus</t>
  </si>
  <si>
    <t>Attack +3 (ranged)</t>
  </si>
  <si>
    <t>Longbowmen</t>
  </si>
  <si>
    <t>Crossbowmen</t>
  </si>
  <si>
    <t>Warrior lvl 1/2</t>
  </si>
  <si>
    <t>Crossbow</t>
  </si>
  <si>
    <t>Longbow</t>
  </si>
  <si>
    <t>Damage d8+2 (7)</t>
  </si>
  <si>
    <t>Mounted Archery</t>
  </si>
  <si>
    <t>Javelin/Bow/Sling</t>
  </si>
  <si>
    <t>Bow &amp; flail/mace</t>
  </si>
  <si>
    <t>Attack +6 (ranged)</t>
  </si>
  <si>
    <t>Damage d10+5 (10)</t>
  </si>
  <si>
    <t>Damage 2d8+5 (15)</t>
  </si>
  <si>
    <t>Warrior lvl 5/6</t>
  </si>
  <si>
    <t>Warrior lvl (7/8)</t>
  </si>
  <si>
    <t>HP 14/21 (18)</t>
  </si>
  <si>
    <t>HP 28/35 (32)</t>
  </si>
  <si>
    <t>HP 21/28 (25)</t>
  </si>
  <si>
    <t>HP 35/42 (40)</t>
  </si>
  <si>
    <t>HP 49/56 (50)</t>
  </si>
  <si>
    <t>Numbers in ( ) above are average ratings for unit combat.</t>
  </si>
  <si>
    <t>Open</t>
  </si>
  <si>
    <t>Attack +4 (ranged)</t>
  </si>
  <si>
    <t>(If no additional feat is selected for "Open" then it defaults to a non-combat related feat)</t>
  </si>
  <si>
    <t>Feats with "Open" allow for selection of any one feat from combat rules section 4.7</t>
  </si>
  <si>
    <t xml:space="preserve">Notes:  </t>
  </si>
  <si>
    <t>Mounted Archers</t>
  </si>
  <si>
    <t>AC 14</t>
  </si>
  <si>
    <t>Damage d8+3 (8)</t>
  </si>
  <si>
    <t>Damage d8+4 (9)</t>
  </si>
  <si>
    <t>Damage d6+2 (6)</t>
  </si>
  <si>
    <t>Damage d10 (6)</t>
  </si>
  <si>
    <t>Feats in italics gain special bonuses as listed in section 4.7 of the combat rules.</t>
  </si>
  <si>
    <t>Crossbowmen:</t>
  </si>
  <si>
    <t>Longbowmen:</t>
  </si>
  <si>
    <t>Mounted archers:</t>
  </si>
  <si>
    <t>Attack +8/+3</t>
  </si>
  <si>
    <t>Type of Special Individual/Class</t>
  </si>
  <si>
    <t>Sorcerors</t>
  </si>
  <si>
    <t>per level</t>
  </si>
  <si>
    <t>Wizards</t>
  </si>
  <si>
    <t>Clerics</t>
  </si>
  <si>
    <t>Druids</t>
  </si>
  <si>
    <t>Rogues</t>
  </si>
  <si>
    <t>Pikemen (med foot):</t>
  </si>
  <si>
    <t>Hammer/Sword/(Pike)</t>
  </si>
  <si>
    <t>Notes:</t>
  </si>
  <si>
    <t>Men-at-Arms Available for Hire</t>
  </si>
  <si>
    <t>Use these charts to indicate what type of each soldier is available in any given 6-month period.</t>
  </si>
  <si>
    <t>Note that those not hired in Spring/Summer will carry over to the next Fall/Winter only.</t>
  </si>
  <si>
    <t>Year:</t>
  </si>
  <si>
    <t>Season:</t>
  </si>
  <si>
    <t>Spring / Summer</t>
  </si>
  <si>
    <t>Fall / Winter</t>
  </si>
  <si>
    <t>Hiring Cost</t>
  </si>
  <si>
    <t>Total Available</t>
  </si>
  <si>
    <t>Total Hired</t>
  </si>
  <si>
    <t>Remainder</t>
  </si>
  <si>
    <t>Pikemen:</t>
  </si>
  <si>
    <t>Heavy Footmen:</t>
  </si>
  <si>
    <t>Mounted Archers:</t>
  </si>
  <si>
    <t>Light Horsemen:</t>
  </si>
  <si>
    <t>Level</t>
  </si>
  <si>
    <t>Mine Operations (copper)</t>
  </si>
  <si>
    <t>Mine Operations (adamantine)</t>
  </si>
  <si>
    <t>Miners (copper)</t>
  </si>
  <si>
    <t>Miners (adamantine)</t>
  </si>
  <si>
    <t>Craft (mining) +5</t>
  </si>
  <si>
    <t>Warriors level 1 thru 8 (q.v.)</t>
  </si>
  <si>
    <t>(Adamantine Mine Quotient)</t>
  </si>
  <si>
    <t>Type of Soldier</t>
  </si>
  <si>
    <t>HP 8</t>
  </si>
  <si>
    <t>Damage d10+4 (12)</t>
  </si>
  <si>
    <t>(Wpn Specialization &amp; Greater Wpn Focus feats have already been calculated into the soldier's stats)</t>
  </si>
  <si>
    <t>Attack +0 (melee)</t>
  </si>
  <si>
    <t>Damage d6 (4)</t>
  </si>
  <si>
    <t>Attack +2 (ranged)</t>
  </si>
  <si>
    <t>Attack +2 (melee)</t>
  </si>
  <si>
    <t>HP 7/14 (12)</t>
  </si>
  <si>
    <t>Morale +10</t>
  </si>
  <si>
    <t>Morale +12</t>
  </si>
  <si>
    <t>Morale +15</t>
  </si>
  <si>
    <t>Morale +8</t>
  </si>
  <si>
    <t>Morale +14</t>
  </si>
  <si>
    <t>Saves +2</t>
  </si>
  <si>
    <t>Saves +4</t>
  </si>
  <si>
    <t>Saves +5</t>
  </si>
  <si>
    <t>Saves +3</t>
  </si>
  <si>
    <t>Saves +6</t>
  </si>
  <si>
    <t>Saves +7</t>
  </si>
  <si>
    <t>Heavy Catapult</t>
  </si>
  <si>
    <t>Light Catapult</t>
  </si>
  <si>
    <t>Ballista</t>
  </si>
  <si>
    <t>Trebuchet</t>
  </si>
  <si>
    <t>Ram</t>
  </si>
  <si>
    <t>Crew 2</t>
  </si>
  <si>
    <t>Crew 4</t>
  </si>
  <si>
    <t>Crew 6</t>
  </si>
  <si>
    <t>Firing DC 15</t>
  </si>
  <si>
    <t>Firing DC 20</t>
  </si>
  <si>
    <t>Siege Crew</t>
  </si>
  <si>
    <t>HP 25</t>
  </si>
  <si>
    <t>HP 40</t>
  </si>
  <si>
    <t>HP 60</t>
  </si>
  <si>
    <t>HP 80</t>
  </si>
  <si>
    <t>Range 200</t>
  </si>
  <si>
    <t>Range 400</t>
  </si>
  <si>
    <t>Range 500</t>
  </si>
  <si>
    <t>Range 1000</t>
  </si>
  <si>
    <t>Siege Wpn crew</t>
  </si>
  <si>
    <t>Experts level 1 thru 5 (q.v.)</t>
  </si>
  <si>
    <t>Range increment listed is in feet; longest range is 3xincrement listed.</t>
  </si>
  <si>
    <t>Special classes will often want shares of treasure/recovery in addition to their monthly salary.</t>
  </si>
  <si>
    <t>To hire Special classes above 5th level, see GM for details.</t>
  </si>
  <si>
    <t>Crew ratings = first #s basic crew / second #s expert crew</t>
  </si>
  <si>
    <t>Levels 1-2 / 3-5</t>
  </si>
  <si>
    <t>Morale +8 / +12</t>
  </si>
  <si>
    <t>Saves +2 / +4</t>
  </si>
  <si>
    <t>HP 8 / 15</t>
  </si>
  <si>
    <t>Firing Attack +2 / +4</t>
  </si>
  <si>
    <t>Rate is rate of reload/fire: how many shots/round.</t>
  </si>
  <si>
    <t>Rate 1/4</t>
  </si>
  <si>
    <t>Rate 1/5</t>
  </si>
  <si>
    <t>Damage 3d8 (15)</t>
  </si>
  <si>
    <t>Damage 4d6 (18)</t>
  </si>
  <si>
    <t>Damage 6d6 (30)</t>
  </si>
  <si>
    <t>Damage 10d6 (50)</t>
  </si>
  <si>
    <t>share</t>
  </si>
  <si>
    <t>Clothier/Leather</t>
  </si>
  <si>
    <t>Craft (leatherworking/weaving) +7</t>
  </si>
  <si>
    <t>Craft (blacksmithing) +7</t>
  </si>
  <si>
    <t>Rate 1/6</t>
  </si>
  <si>
    <t>AC8</t>
  </si>
  <si>
    <t>AC9</t>
  </si>
  <si>
    <t>AC7</t>
  </si>
  <si>
    <t>Rate 1/3</t>
  </si>
  <si>
    <t>Total Cost</t>
  </si>
  <si>
    <t>GP</t>
  </si>
  <si>
    <t>TOTALS:</t>
  </si>
  <si>
    <t>(Teleportation Mining Upgrade %)</t>
  </si>
  <si>
    <r>
      <t>Mine Income Modifiers</t>
    </r>
    <r>
      <rPr>
        <i/>
        <sz val="10"/>
        <rFont val="Arial"/>
        <family val="2"/>
      </rPr>
      <t xml:space="preserve"> (roll d6 per month per mine)</t>
    </r>
  </si>
  <si>
    <t>6 = add'l deposits found (mine income x 1.5 for month)</t>
  </si>
  <si>
    <t># Units</t>
  </si>
  <si>
    <t>NPCs</t>
  </si>
  <si>
    <t>Low level NPCs level 1 thru 5 (q.v.)</t>
  </si>
  <si>
    <t>Month 1</t>
  </si>
  <si>
    <t>Year 610</t>
  </si>
  <si>
    <t>total crew needed</t>
  </si>
  <si>
    <t>Crew 3</t>
  </si>
  <si>
    <t>total persons x 3gp per month</t>
  </si>
  <si>
    <t>total persons x 2gp per month</t>
  </si>
  <si>
    <t>total craftspersons x 15 gp/mo + total miners x 5gp/mo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</si>
</sst>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indexed="22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b/>
      <i/>
      <sz val="12"/>
      <color indexed="23"/>
      <name val="Arial"/>
      <family val="2"/>
    </font>
    <font>
      <i/>
      <u val="single"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17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i/>
      <sz val="10"/>
      <color rgb="FF00B050"/>
      <name val="Arial"/>
      <family val="2"/>
    </font>
    <font>
      <b/>
      <sz val="12"/>
      <color theme="6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7" fillId="0" borderId="0" xfId="0" applyFont="1" applyAlignment="1" quotePrefix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1" xfId="0" applyFont="1" applyBorder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indent="1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left" indent="1"/>
    </xf>
    <xf numFmtId="0" fontId="12" fillId="33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0" fontId="13" fillId="33" borderId="0" xfId="0" applyFont="1" applyFill="1" applyAlignment="1">
      <alignment horizontal="center"/>
    </xf>
    <xf numFmtId="1" fontId="19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/>
    </xf>
    <xf numFmtId="1" fontId="59" fillId="0" borderId="0" xfId="0" applyNumberFormat="1" applyFont="1" applyAlignment="1">
      <alignment horizontal="center"/>
    </xf>
    <xf numFmtId="0" fontId="59" fillId="33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60" fillId="33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62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2" max="2" width="10.421875" style="0" customWidth="1"/>
    <col min="3" max="3" width="9.140625" style="3" customWidth="1"/>
    <col min="5" max="5" width="9.140625" style="3" customWidth="1"/>
    <col min="10" max="10" width="10.8515625" style="0" customWidth="1"/>
  </cols>
  <sheetData>
    <row r="1" ht="18">
      <c r="A1" s="2" t="s">
        <v>0</v>
      </c>
    </row>
    <row r="2" spans="1:2" ht="12.75">
      <c r="A2" s="3" t="s">
        <v>262</v>
      </c>
      <c r="B2" s="3" t="s">
        <v>261</v>
      </c>
    </row>
    <row r="4" ht="15.75">
      <c r="A4" s="8" t="s">
        <v>1</v>
      </c>
    </row>
    <row r="6" spans="1:6" ht="12.75">
      <c r="A6" s="5" t="s">
        <v>2</v>
      </c>
      <c r="C6" s="74">
        <f>E47+D14+D15</f>
        <v>7678</v>
      </c>
      <c r="E6" s="4" t="s">
        <v>3</v>
      </c>
      <c r="F6" s="74">
        <f>D57</f>
        <v>8200</v>
      </c>
    </row>
    <row r="7" ht="13.5" thickBot="1"/>
    <row r="8" spans="1:4" ht="16.5" thickBot="1">
      <c r="A8" t="s">
        <v>4</v>
      </c>
      <c r="D8" s="99">
        <f>F6-C6</f>
        <v>522</v>
      </c>
    </row>
    <row r="10" ht="12.75">
      <c r="A10" s="6" t="s">
        <v>21</v>
      </c>
    </row>
    <row r="12" ht="12.75">
      <c r="A12" s="1" t="s">
        <v>5</v>
      </c>
    </row>
    <row r="14" spans="1:5" ht="12.75">
      <c r="A14" t="s">
        <v>6</v>
      </c>
      <c r="D14" s="9">
        <f>100+(C47*2)</f>
        <v>1058</v>
      </c>
      <c r="E14" s="29" t="s">
        <v>266</v>
      </c>
    </row>
    <row r="15" spans="1:5" ht="12.75">
      <c r="A15" t="s">
        <v>7</v>
      </c>
      <c r="D15" s="9">
        <f>C47*3</f>
        <v>1437</v>
      </c>
      <c r="E15" s="29" t="s">
        <v>265</v>
      </c>
    </row>
    <row r="16" spans="1:5" ht="12.75">
      <c r="A16" t="s">
        <v>34</v>
      </c>
      <c r="D16" s="9">
        <f>(C26*15)+C38*5+C39*5</f>
        <v>975</v>
      </c>
      <c r="E16" s="29" t="s">
        <v>267</v>
      </c>
    </row>
    <row r="18" ht="12.75">
      <c r="A18" s="1" t="s">
        <v>8</v>
      </c>
    </row>
    <row r="19" spans="4:6" ht="12.75">
      <c r="D19" s="93" t="s">
        <v>90</v>
      </c>
      <c r="E19" s="93"/>
      <c r="F19" s="93"/>
    </row>
    <row r="20" spans="1:9" ht="12.75">
      <c r="A20" s="7" t="s">
        <v>9</v>
      </c>
      <c r="C20" s="10" t="s">
        <v>10</v>
      </c>
      <c r="E20" s="10" t="s">
        <v>91</v>
      </c>
      <c r="F20" s="7" t="s">
        <v>92</v>
      </c>
      <c r="G20" s="93" t="s">
        <v>20</v>
      </c>
      <c r="H20" s="93"/>
      <c r="I20" s="93"/>
    </row>
    <row r="21" ht="12.75">
      <c r="F21" s="13"/>
    </row>
    <row r="22" spans="1:7" ht="12.75">
      <c r="A22" t="s">
        <v>11</v>
      </c>
      <c r="C22" s="3">
        <v>2</v>
      </c>
      <c r="E22" s="92">
        <v>5</v>
      </c>
      <c r="F22" s="14">
        <f>C22*E22</f>
        <v>10</v>
      </c>
      <c r="G22" t="s">
        <v>25</v>
      </c>
    </row>
    <row r="23" spans="1:7" ht="12.75">
      <c r="A23" t="s">
        <v>12</v>
      </c>
      <c r="C23" s="3">
        <v>1</v>
      </c>
      <c r="E23" s="92">
        <v>12</v>
      </c>
      <c r="F23" s="14">
        <f aca="true" t="shared" si="0" ref="F23:F41">C23*E23</f>
        <v>12</v>
      </c>
      <c r="G23" t="s">
        <v>95</v>
      </c>
    </row>
    <row r="24" spans="1:7" ht="12.75">
      <c r="A24" t="s">
        <v>13</v>
      </c>
      <c r="C24" s="3">
        <v>4</v>
      </c>
      <c r="E24" s="92">
        <v>5</v>
      </c>
      <c r="F24" s="14">
        <f t="shared" si="0"/>
        <v>20</v>
      </c>
      <c r="G24" t="s">
        <v>26</v>
      </c>
    </row>
    <row r="25" spans="1:7" ht="12.75">
      <c r="A25" t="s">
        <v>35</v>
      </c>
      <c r="C25" s="3">
        <v>2</v>
      </c>
      <c r="E25" s="92">
        <v>10</v>
      </c>
      <c r="F25" s="14">
        <f t="shared" si="0"/>
        <v>20</v>
      </c>
      <c r="G25" t="s">
        <v>96</v>
      </c>
    </row>
    <row r="26" spans="1:6" ht="12.75">
      <c r="A26" t="s">
        <v>14</v>
      </c>
      <c r="C26" s="27">
        <f>SUM(C27:C34)</f>
        <v>15</v>
      </c>
      <c r="E26" s="92"/>
      <c r="F26" s="14">
        <f t="shared" si="0"/>
        <v>0</v>
      </c>
    </row>
    <row r="27" spans="1:7" ht="12.75">
      <c r="A27" s="12" t="s">
        <v>28</v>
      </c>
      <c r="C27" s="11">
        <v>1</v>
      </c>
      <c r="E27" s="92">
        <v>10</v>
      </c>
      <c r="F27" s="14">
        <f t="shared" si="0"/>
        <v>10</v>
      </c>
      <c r="G27" t="s">
        <v>30</v>
      </c>
    </row>
    <row r="28" spans="1:7" ht="12.75">
      <c r="A28" s="12" t="s">
        <v>15</v>
      </c>
      <c r="C28" s="3">
        <v>2</v>
      </c>
      <c r="E28" s="92">
        <v>12</v>
      </c>
      <c r="F28" s="14">
        <f t="shared" si="0"/>
        <v>24</v>
      </c>
      <c r="G28" t="s">
        <v>246</v>
      </c>
    </row>
    <row r="29" spans="1:7" ht="12.75">
      <c r="A29" s="12" t="s">
        <v>40</v>
      </c>
      <c r="C29" s="3">
        <v>3</v>
      </c>
      <c r="E29" s="92">
        <v>8</v>
      </c>
      <c r="F29" s="14">
        <f t="shared" si="0"/>
        <v>24</v>
      </c>
      <c r="G29" t="s">
        <v>41</v>
      </c>
    </row>
    <row r="30" spans="1:7" ht="12.75">
      <c r="A30" s="12" t="s">
        <v>244</v>
      </c>
      <c r="C30" s="3">
        <v>2</v>
      </c>
      <c r="E30" s="92">
        <v>8</v>
      </c>
      <c r="F30" s="14">
        <f t="shared" si="0"/>
        <v>16</v>
      </c>
      <c r="G30" t="s">
        <v>245</v>
      </c>
    </row>
    <row r="31" spans="1:7" ht="12.75">
      <c r="A31" s="12" t="s">
        <v>32</v>
      </c>
      <c r="C31" s="3">
        <v>1</v>
      </c>
      <c r="E31" s="92">
        <v>8</v>
      </c>
      <c r="F31" s="14">
        <f t="shared" si="0"/>
        <v>8</v>
      </c>
      <c r="G31" t="s">
        <v>33</v>
      </c>
    </row>
    <row r="32" spans="1:7" ht="12.75">
      <c r="A32" s="12" t="s">
        <v>37</v>
      </c>
      <c r="C32" s="3">
        <v>2</v>
      </c>
      <c r="E32" s="92">
        <v>8</v>
      </c>
      <c r="F32" s="14">
        <f t="shared" si="0"/>
        <v>16</v>
      </c>
      <c r="G32" t="s">
        <v>38</v>
      </c>
    </row>
    <row r="33" spans="1:7" ht="12.75">
      <c r="A33" s="12" t="s">
        <v>29</v>
      </c>
      <c r="C33" s="3">
        <v>2</v>
      </c>
      <c r="E33" s="92">
        <v>10</v>
      </c>
      <c r="F33" s="14">
        <f t="shared" si="0"/>
        <v>20</v>
      </c>
      <c r="G33" t="s">
        <v>27</v>
      </c>
    </row>
    <row r="34" spans="1:7" ht="12.75">
      <c r="A34" s="12" t="s">
        <v>16</v>
      </c>
      <c r="C34" s="3">
        <v>2</v>
      </c>
      <c r="E34" s="92">
        <v>9</v>
      </c>
      <c r="F34" s="14">
        <f t="shared" si="0"/>
        <v>18</v>
      </c>
      <c r="G34" t="s">
        <v>31</v>
      </c>
    </row>
    <row r="35" spans="1:7" ht="12.75">
      <c r="A35" s="14" t="s">
        <v>36</v>
      </c>
      <c r="C35" s="3">
        <v>2</v>
      </c>
      <c r="E35" s="92">
        <v>10</v>
      </c>
      <c r="F35" s="14">
        <f t="shared" si="0"/>
        <v>20</v>
      </c>
      <c r="G35" t="s">
        <v>97</v>
      </c>
    </row>
    <row r="36" spans="1:7" ht="12.75">
      <c r="A36" s="14" t="s">
        <v>39</v>
      </c>
      <c r="C36" s="3">
        <v>10</v>
      </c>
      <c r="E36" s="92">
        <v>4</v>
      </c>
      <c r="F36" s="14">
        <f t="shared" si="0"/>
        <v>40</v>
      </c>
      <c r="G36" t="s">
        <v>45</v>
      </c>
    </row>
    <row r="37" spans="1:7" ht="12.75">
      <c r="A37" s="14" t="s">
        <v>17</v>
      </c>
      <c r="C37" s="3">
        <v>1</v>
      </c>
      <c r="E37" s="92">
        <v>15</v>
      </c>
      <c r="F37" s="14">
        <f t="shared" si="0"/>
        <v>15</v>
      </c>
      <c r="G37" t="s">
        <v>98</v>
      </c>
    </row>
    <row r="38" spans="1:7" ht="12.75">
      <c r="A38" s="14" t="s">
        <v>181</v>
      </c>
      <c r="C38" s="3">
        <v>100</v>
      </c>
      <c r="E38" s="92">
        <v>6</v>
      </c>
      <c r="F38" s="14">
        <f>C38*E38</f>
        <v>600</v>
      </c>
      <c r="G38" t="s">
        <v>183</v>
      </c>
    </row>
    <row r="39" spans="1:7" ht="12.75">
      <c r="A39" s="14" t="s">
        <v>182</v>
      </c>
      <c r="C39" s="3">
        <v>50</v>
      </c>
      <c r="E39" s="92">
        <v>8</v>
      </c>
      <c r="F39" s="14">
        <f>C39*E39</f>
        <v>400</v>
      </c>
      <c r="G39" t="s">
        <v>46</v>
      </c>
    </row>
    <row r="40" spans="1:7" ht="12.75">
      <c r="A40" s="14" t="s">
        <v>44</v>
      </c>
      <c r="C40" s="3">
        <v>4</v>
      </c>
      <c r="E40" s="92">
        <v>5</v>
      </c>
      <c r="F40" s="14">
        <f t="shared" si="0"/>
        <v>20</v>
      </c>
      <c r="G40" t="s">
        <v>45</v>
      </c>
    </row>
    <row r="41" spans="1:7" ht="12.75">
      <c r="A41" s="14" t="s">
        <v>18</v>
      </c>
      <c r="C41" s="3">
        <v>2</v>
      </c>
      <c r="E41" s="92">
        <v>6</v>
      </c>
      <c r="F41" s="14">
        <f t="shared" si="0"/>
        <v>12</v>
      </c>
      <c r="G41" t="s">
        <v>94</v>
      </c>
    </row>
    <row r="42" spans="1:7" ht="12.75">
      <c r="A42" s="14" t="s">
        <v>19</v>
      </c>
      <c r="C42" s="3">
        <v>1</v>
      </c>
      <c r="E42" s="92" t="s">
        <v>42</v>
      </c>
      <c r="F42" s="14" t="s">
        <v>243</v>
      </c>
      <c r="G42" t="s">
        <v>43</v>
      </c>
    </row>
    <row r="43" spans="1:7" ht="12.75">
      <c r="A43" s="14" t="s">
        <v>47</v>
      </c>
      <c r="C43" s="31">
        <f>'Men-At-Arms'!E3</f>
        <v>270</v>
      </c>
      <c r="E43" s="92" t="s">
        <v>57</v>
      </c>
      <c r="F43" s="14">
        <f>'Men-At-Arms'!I20</f>
        <v>3500</v>
      </c>
      <c r="G43" t="s">
        <v>184</v>
      </c>
    </row>
    <row r="44" spans="1:7" ht="12.75">
      <c r="A44" s="14" t="s">
        <v>225</v>
      </c>
      <c r="C44" s="31">
        <f>'Men-At-Arms'!E28</f>
        <v>11</v>
      </c>
      <c r="E44" s="92" t="s">
        <v>57</v>
      </c>
      <c r="F44" s="14">
        <f>'Men-At-Arms'!I28</f>
        <v>300</v>
      </c>
      <c r="G44" t="s">
        <v>226</v>
      </c>
    </row>
    <row r="45" spans="1:7" ht="12.75">
      <c r="A45" s="14" t="s">
        <v>259</v>
      </c>
      <c r="C45" s="3">
        <f>'Men-At-Arms'!E40</f>
        <v>4</v>
      </c>
      <c r="E45" s="92" t="s">
        <v>57</v>
      </c>
      <c r="F45" s="14">
        <f>'Men-At-Arms'!I40</f>
        <v>78</v>
      </c>
      <c r="G45" t="s">
        <v>260</v>
      </c>
    </row>
    <row r="46" spans="1:6" ht="13.5" thickBot="1">
      <c r="A46" s="13"/>
      <c r="C46" s="15"/>
      <c r="E46" s="15"/>
      <c r="F46" s="35"/>
    </row>
    <row r="47" spans="1:6" ht="13.5" thickTop="1">
      <c r="A47" s="14" t="s">
        <v>93</v>
      </c>
      <c r="C47" s="16">
        <f>SUM(C22:C26)+SUM(C35:C45)</f>
        <v>479</v>
      </c>
      <c r="E47" s="94">
        <f>SUM(F22:F46)</f>
        <v>5183</v>
      </c>
      <c r="F47" s="94"/>
    </row>
    <row r="48" ht="12.75">
      <c r="A48" s="13"/>
    </row>
    <row r="49" ht="12.75">
      <c r="A49" s="6" t="s">
        <v>22</v>
      </c>
    </row>
    <row r="50" ht="12.75">
      <c r="A50" s="13"/>
    </row>
    <row r="51" spans="1:6" ht="12.75">
      <c r="A51" s="1" t="s">
        <v>179</v>
      </c>
      <c r="D51" s="9">
        <v>1200</v>
      </c>
      <c r="E51" s="3" t="s">
        <v>85</v>
      </c>
      <c r="F51" s="28" t="s">
        <v>256</v>
      </c>
    </row>
    <row r="52" spans="1:6" ht="12.75">
      <c r="A52" s="1" t="s">
        <v>180</v>
      </c>
      <c r="D52" s="9">
        <v>4000</v>
      </c>
      <c r="E52" s="3" t="s">
        <v>85</v>
      </c>
      <c r="F52" s="29" t="s">
        <v>84</v>
      </c>
    </row>
    <row r="53" spans="1:6" ht="12.75">
      <c r="A53" s="23" t="s">
        <v>185</v>
      </c>
      <c r="B53" s="23"/>
      <c r="C53" s="16"/>
      <c r="D53" s="68">
        <v>2500</v>
      </c>
      <c r="F53" s="29" t="s">
        <v>83</v>
      </c>
    </row>
    <row r="54" spans="1:6" ht="12.75">
      <c r="A54" s="23" t="s">
        <v>255</v>
      </c>
      <c r="D54" s="9">
        <v>1.1</v>
      </c>
      <c r="F54" s="29" t="s">
        <v>257</v>
      </c>
    </row>
    <row r="55" spans="1:4" ht="12.75">
      <c r="A55" s="1" t="s">
        <v>23</v>
      </c>
      <c r="D55" s="9">
        <v>500</v>
      </c>
    </row>
    <row r="56" ht="12.75">
      <c r="D56" s="3"/>
    </row>
    <row r="57" spans="1:4" ht="12.75">
      <c r="A57" s="1" t="s">
        <v>3</v>
      </c>
      <c r="D57" s="77">
        <f>D51+D52+D53+D55</f>
        <v>8200</v>
      </c>
    </row>
  </sheetData>
  <sheetProtection/>
  <mergeCells count="3">
    <mergeCell ref="G20:I20"/>
    <mergeCell ref="D19:F19"/>
    <mergeCell ref="E47:F47"/>
  </mergeCells>
  <printOptions/>
  <pageMargins left="0.75" right="0.75" top="1" bottom="1" header="0.5" footer="0.5"/>
  <pageSetup horizontalDpi="300" verticalDpi="300" orientation="portrait" scale="86" r:id="rId1"/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2" max="2" width="10.7109375" style="0" customWidth="1"/>
    <col min="4" max="4" width="9.57421875" style="0" customWidth="1"/>
    <col min="5" max="5" width="9.57421875" style="0" bestFit="1" customWidth="1"/>
    <col min="6" max="6" width="4.140625" style="0" customWidth="1"/>
    <col min="7" max="7" width="8.7109375" style="0" customWidth="1"/>
    <col min="8" max="8" width="2.421875" style="0" customWidth="1"/>
    <col min="10" max="10" width="11.421875" style="0" customWidth="1"/>
  </cols>
  <sheetData>
    <row r="1" ht="18">
      <c r="A1" s="2" t="s">
        <v>47</v>
      </c>
    </row>
    <row r="3" spans="1:7" s="17" customFormat="1" ht="15">
      <c r="A3" s="17" t="s">
        <v>48</v>
      </c>
      <c r="E3" s="18">
        <f>E20+E28+E40</f>
        <v>270</v>
      </c>
      <c r="F3" s="19"/>
      <c r="G3" s="19"/>
    </row>
    <row r="4" spans="5:7" s="17" customFormat="1" ht="15">
      <c r="E4" s="19"/>
      <c r="F4" s="19"/>
      <c r="G4" s="19"/>
    </row>
    <row r="5" spans="1:7" s="17" customFormat="1" ht="15">
      <c r="A5" s="17" t="s">
        <v>56</v>
      </c>
      <c r="E5" s="18">
        <f>SUM(I9:I39)</f>
        <v>7678</v>
      </c>
      <c r="F5" s="19"/>
      <c r="G5" s="19"/>
    </row>
    <row r="6" spans="1:10" ht="12.7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2" ht="12.75">
      <c r="A7" s="33" t="s">
        <v>186</v>
      </c>
      <c r="B7" s="30"/>
      <c r="C7" s="33" t="s">
        <v>59</v>
      </c>
      <c r="D7" s="30"/>
      <c r="E7" s="33" t="s">
        <v>60</v>
      </c>
      <c r="F7" s="33"/>
      <c r="G7" s="75" t="s">
        <v>258</v>
      </c>
      <c r="H7" s="30"/>
      <c r="I7" s="33" t="s">
        <v>61</v>
      </c>
      <c r="J7" s="30"/>
      <c r="K7" s="30"/>
      <c r="L7" s="30"/>
    </row>
    <row r="8" spans="7:9" ht="12.75">
      <c r="G8" s="16"/>
      <c r="I8" s="4"/>
    </row>
    <row r="9" spans="1:9" ht="12.75">
      <c r="A9" t="s">
        <v>49</v>
      </c>
      <c r="C9" s="3">
        <v>6</v>
      </c>
      <c r="E9" s="3">
        <v>25</v>
      </c>
      <c r="F9" s="3"/>
      <c r="G9" s="81">
        <f>E9/25</f>
        <v>1</v>
      </c>
      <c r="I9" s="4">
        <f>E9*C9</f>
        <v>150</v>
      </c>
    </row>
    <row r="10" spans="1:9" ht="12.75">
      <c r="A10" t="s">
        <v>50</v>
      </c>
      <c r="C10" s="3">
        <v>6</v>
      </c>
      <c r="E10" s="3">
        <v>50</v>
      </c>
      <c r="F10" s="3"/>
      <c r="G10" s="81">
        <f aca="true" t="shared" si="0" ref="G10:G19">E10/25</f>
        <v>2</v>
      </c>
      <c r="I10" s="4">
        <f aca="true" t="shared" si="1" ref="I10:I19">E10*C10</f>
        <v>300</v>
      </c>
    </row>
    <row r="11" spans="1:9" ht="12.75">
      <c r="A11" t="s">
        <v>149</v>
      </c>
      <c r="C11" s="3">
        <v>9</v>
      </c>
      <c r="E11" s="3">
        <v>25</v>
      </c>
      <c r="F11" s="3"/>
      <c r="G11" s="81">
        <f t="shared" si="0"/>
        <v>1</v>
      </c>
      <c r="I11" s="4">
        <f t="shared" si="1"/>
        <v>225</v>
      </c>
    </row>
    <row r="12" spans="1:9" ht="12.75">
      <c r="A12" t="s">
        <v>150</v>
      </c>
      <c r="C12" s="3">
        <v>12</v>
      </c>
      <c r="E12" s="3">
        <v>25</v>
      </c>
      <c r="F12" s="3"/>
      <c r="G12" s="81">
        <f t="shared" si="0"/>
        <v>1</v>
      </c>
      <c r="I12" s="4">
        <f t="shared" si="1"/>
        <v>300</v>
      </c>
    </row>
    <row r="13" spans="1:9" ht="12.75">
      <c r="A13" t="s">
        <v>102</v>
      </c>
      <c r="C13" s="3">
        <v>12</v>
      </c>
      <c r="E13" s="3">
        <v>25</v>
      </c>
      <c r="F13" s="3"/>
      <c r="G13" s="81">
        <f t="shared" si="0"/>
        <v>1</v>
      </c>
      <c r="I13" s="4">
        <f t="shared" si="1"/>
        <v>300</v>
      </c>
    </row>
    <row r="14" spans="1:9" ht="12.75">
      <c r="A14" t="s">
        <v>51</v>
      </c>
      <c r="C14" s="3">
        <v>15</v>
      </c>
      <c r="E14" s="3">
        <v>50</v>
      </c>
      <c r="F14" s="3"/>
      <c r="G14" s="81">
        <f t="shared" si="0"/>
        <v>2</v>
      </c>
      <c r="I14" s="4">
        <f t="shared" si="1"/>
        <v>750</v>
      </c>
    </row>
    <row r="15" spans="1:9" ht="12.75">
      <c r="A15" t="s">
        <v>160</v>
      </c>
      <c r="C15" s="3">
        <v>20</v>
      </c>
      <c r="E15" s="3">
        <v>25</v>
      </c>
      <c r="F15" s="3"/>
      <c r="G15" s="81">
        <f t="shared" si="0"/>
        <v>1</v>
      </c>
      <c r="I15" s="4">
        <f t="shared" si="1"/>
        <v>500</v>
      </c>
    </row>
    <row r="16" spans="1:9" ht="12.75">
      <c r="A16" t="s">
        <v>86</v>
      </c>
      <c r="C16" s="3">
        <v>45</v>
      </c>
      <c r="E16" s="3">
        <v>5</v>
      </c>
      <c r="F16" s="3"/>
      <c r="G16" s="81">
        <f t="shared" si="0"/>
        <v>0.2</v>
      </c>
      <c r="I16" s="4">
        <f t="shared" si="1"/>
        <v>225</v>
      </c>
    </row>
    <row r="17" spans="1:9" ht="12.75">
      <c r="A17" t="s">
        <v>52</v>
      </c>
      <c r="C17" s="3">
        <v>30</v>
      </c>
      <c r="E17" s="3">
        <v>25</v>
      </c>
      <c r="F17" s="3"/>
      <c r="G17" s="81">
        <f t="shared" si="0"/>
        <v>1</v>
      </c>
      <c r="I17" s="4">
        <f t="shared" si="1"/>
        <v>750</v>
      </c>
    </row>
    <row r="18" spans="1:9" ht="12.75">
      <c r="A18" t="s">
        <v>87</v>
      </c>
      <c r="C18" s="3">
        <v>60</v>
      </c>
      <c r="E18" s="3">
        <v>0</v>
      </c>
      <c r="F18" s="3"/>
      <c r="G18" s="81">
        <f t="shared" si="0"/>
        <v>0</v>
      </c>
      <c r="I18" s="4">
        <f t="shared" si="1"/>
        <v>0</v>
      </c>
    </row>
    <row r="19" spans="1:9" ht="12.75">
      <c r="A19" t="s">
        <v>151</v>
      </c>
      <c r="C19" s="3">
        <v>25</v>
      </c>
      <c r="E19" s="90">
        <v>0</v>
      </c>
      <c r="F19" s="3"/>
      <c r="G19" s="81">
        <f t="shared" si="0"/>
        <v>0</v>
      </c>
      <c r="I19" s="87">
        <f t="shared" si="1"/>
        <v>0</v>
      </c>
    </row>
    <row r="20" spans="3:9" ht="12.75">
      <c r="C20" s="3"/>
      <c r="E20" s="3">
        <f>SUM(E9:E19)</f>
        <v>255</v>
      </c>
      <c r="F20" s="3"/>
      <c r="G20" s="81"/>
      <c r="I20" s="4">
        <f>SUM(I9:I19)</f>
        <v>3500</v>
      </c>
    </row>
    <row r="21" spans="1:12" ht="12.75">
      <c r="A21" s="30"/>
      <c r="B21" s="30"/>
      <c r="C21" s="31"/>
      <c r="D21" s="30"/>
      <c r="E21" s="31"/>
      <c r="F21" s="31"/>
      <c r="G21" s="82"/>
      <c r="H21" s="30"/>
      <c r="I21" s="32"/>
      <c r="J21" s="30"/>
      <c r="K21" s="30"/>
      <c r="L21" s="30"/>
    </row>
    <row r="22" spans="3:9" s="34" customFormat="1" ht="12.75">
      <c r="C22" s="38"/>
      <c r="E22" s="38"/>
      <c r="F22" s="38"/>
      <c r="G22" s="78" t="s">
        <v>263</v>
      </c>
      <c r="I22" s="79"/>
    </row>
    <row r="23" spans="1:9" ht="12.75">
      <c r="A23" t="s">
        <v>210</v>
      </c>
      <c r="C23" s="80">
        <v>0</v>
      </c>
      <c r="E23" s="3"/>
      <c r="F23" s="3"/>
      <c r="G23" s="16">
        <v>0</v>
      </c>
      <c r="I23" s="4"/>
    </row>
    <row r="24" spans="1:9" ht="12.75">
      <c r="A24" t="s">
        <v>208</v>
      </c>
      <c r="C24" s="80">
        <v>10</v>
      </c>
      <c r="E24" s="3">
        <v>5</v>
      </c>
      <c r="F24" s="3"/>
      <c r="G24" s="16">
        <f>E24*2</f>
        <v>10</v>
      </c>
      <c r="I24" s="4">
        <f>C24*G24</f>
        <v>100</v>
      </c>
    </row>
    <row r="25" spans="1:9" ht="12.75">
      <c r="A25" t="s">
        <v>207</v>
      </c>
      <c r="C25" s="80">
        <v>10</v>
      </c>
      <c r="E25" s="3">
        <v>4</v>
      </c>
      <c r="F25" s="3"/>
      <c r="G25" s="16">
        <f>E25*3</f>
        <v>12</v>
      </c>
      <c r="I25" s="4">
        <f>C25*G25</f>
        <v>120</v>
      </c>
    </row>
    <row r="26" spans="1:9" ht="12.75">
      <c r="A26" t="s">
        <v>206</v>
      </c>
      <c r="C26" s="80">
        <v>10</v>
      </c>
      <c r="E26" s="3">
        <v>2</v>
      </c>
      <c r="F26" s="3"/>
      <c r="G26" s="16">
        <f>E26*4</f>
        <v>8</v>
      </c>
      <c r="I26" s="4">
        <f>C26*G26</f>
        <v>80</v>
      </c>
    </row>
    <row r="27" spans="1:9" ht="12.75">
      <c r="A27" t="s">
        <v>209</v>
      </c>
      <c r="C27" s="80">
        <v>10</v>
      </c>
      <c r="E27" s="90">
        <v>0</v>
      </c>
      <c r="F27" s="3"/>
      <c r="G27" s="16">
        <f>E27*6</f>
        <v>0</v>
      </c>
      <c r="I27" s="87">
        <f>C27*G27</f>
        <v>0</v>
      </c>
    </row>
    <row r="28" spans="3:9" ht="12.75">
      <c r="C28" s="80"/>
      <c r="E28" s="3">
        <f>SUM(E23:E27)</f>
        <v>11</v>
      </c>
      <c r="F28" s="3"/>
      <c r="G28" s="83"/>
      <c r="I28" s="4">
        <f>SUM(I23:I27)</f>
        <v>300</v>
      </c>
    </row>
    <row r="29" spans="1:12" ht="12.75">
      <c r="A29" s="30"/>
      <c r="B29" s="30"/>
      <c r="C29" s="31"/>
      <c r="D29" s="30"/>
      <c r="E29" s="31"/>
      <c r="F29" s="31"/>
      <c r="G29" s="82"/>
      <c r="H29" s="30"/>
      <c r="I29" s="32"/>
      <c r="J29" s="30"/>
      <c r="K29" s="30"/>
      <c r="L29" s="30"/>
    </row>
    <row r="30" spans="1:10" ht="12.75">
      <c r="A30" s="23" t="s">
        <v>62</v>
      </c>
      <c r="B30" s="23"/>
      <c r="C30" s="16">
        <v>0</v>
      </c>
      <c r="D30" s="23"/>
      <c r="E30" s="16">
        <v>2</v>
      </c>
      <c r="F30" s="16"/>
      <c r="G30" s="81">
        <f>E30/25</f>
        <v>0.08</v>
      </c>
      <c r="H30" s="23"/>
      <c r="I30" s="24">
        <f>E30*C30</f>
        <v>0</v>
      </c>
      <c r="J30" s="23"/>
    </row>
    <row r="31" spans="1:10" ht="12.75">
      <c r="A31" s="23" t="s">
        <v>76</v>
      </c>
      <c r="B31" s="23"/>
      <c r="C31" s="16">
        <v>0</v>
      </c>
      <c r="D31" s="23"/>
      <c r="E31" s="16">
        <v>14</v>
      </c>
      <c r="F31" s="16"/>
      <c r="G31" s="81">
        <f>E31/25</f>
        <v>0.56</v>
      </c>
      <c r="H31" s="23"/>
      <c r="I31" s="24">
        <f>E31*C31</f>
        <v>0</v>
      </c>
      <c r="J31" s="23"/>
    </row>
    <row r="32" spans="1:10" ht="12.75">
      <c r="A32" s="23" t="s">
        <v>63</v>
      </c>
      <c r="B32" s="23"/>
      <c r="C32" s="16">
        <v>0</v>
      </c>
      <c r="D32" s="23"/>
      <c r="E32" s="16">
        <v>6</v>
      </c>
      <c r="F32" s="16"/>
      <c r="G32" s="81">
        <f>E32/25</f>
        <v>0.24</v>
      </c>
      <c r="H32" s="23"/>
      <c r="I32" s="24">
        <f>E32*C32</f>
        <v>0</v>
      </c>
      <c r="J32" s="23"/>
    </row>
    <row r="33" spans="1:12" ht="12.75">
      <c r="A33" s="30"/>
      <c r="B33" s="30"/>
      <c r="C33" s="31"/>
      <c r="D33" s="30"/>
      <c r="E33" s="31"/>
      <c r="F33" s="31"/>
      <c r="G33" s="84"/>
      <c r="H33" s="30"/>
      <c r="I33" s="36"/>
      <c r="J33" s="30"/>
      <c r="K33" s="30"/>
      <c r="L33" s="30"/>
    </row>
    <row r="34" spans="1:9" s="34" customFormat="1" ht="12.75">
      <c r="A34" s="37" t="s">
        <v>153</v>
      </c>
      <c r="C34" s="38"/>
      <c r="E34" s="39"/>
      <c r="F34" s="39"/>
      <c r="G34" s="86" t="s">
        <v>178</v>
      </c>
      <c r="I34" s="24"/>
    </row>
    <row r="35" spans="1:9" s="40" customFormat="1" ht="12.75">
      <c r="A35" s="40" t="s">
        <v>156</v>
      </c>
      <c r="C35" s="41">
        <v>25</v>
      </c>
      <c r="D35" s="37" t="s">
        <v>155</v>
      </c>
      <c r="E35" s="41">
        <v>0</v>
      </c>
      <c r="F35" s="37"/>
      <c r="G35" s="85"/>
      <c r="I35" s="88">
        <f>E35*C35</f>
        <v>0</v>
      </c>
    </row>
    <row r="36" spans="1:9" s="40" customFormat="1" ht="12.75">
      <c r="A36" s="40" t="s">
        <v>154</v>
      </c>
      <c r="C36" s="41">
        <v>22</v>
      </c>
      <c r="D36" s="37" t="s">
        <v>155</v>
      </c>
      <c r="E36" s="41">
        <v>1</v>
      </c>
      <c r="F36" s="37"/>
      <c r="G36" s="85">
        <v>5</v>
      </c>
      <c r="I36" s="88">
        <f>E36*C36</f>
        <v>22</v>
      </c>
    </row>
    <row r="37" spans="1:9" s="40" customFormat="1" ht="12.75">
      <c r="A37" s="40" t="s">
        <v>157</v>
      </c>
      <c r="C37" s="41">
        <v>20</v>
      </c>
      <c r="D37" s="37" t="s">
        <v>155</v>
      </c>
      <c r="E37" s="41">
        <v>1</v>
      </c>
      <c r="F37" s="37"/>
      <c r="G37" s="85">
        <v>5</v>
      </c>
      <c r="I37" s="88">
        <f>E37*C37</f>
        <v>20</v>
      </c>
    </row>
    <row r="38" spans="1:9" s="40" customFormat="1" ht="12.75">
      <c r="A38" s="40" t="s">
        <v>158</v>
      </c>
      <c r="C38" s="41">
        <v>18</v>
      </c>
      <c r="D38" s="37" t="s">
        <v>155</v>
      </c>
      <c r="E38" s="41">
        <v>0</v>
      </c>
      <c r="F38" s="37"/>
      <c r="G38" s="85"/>
      <c r="I38" s="88">
        <f>E38*C38</f>
        <v>0</v>
      </c>
    </row>
    <row r="39" spans="1:9" s="40" customFormat="1" ht="12.75">
      <c r="A39" s="40" t="s">
        <v>159</v>
      </c>
      <c r="C39" s="41">
        <v>18</v>
      </c>
      <c r="D39" s="37" t="s">
        <v>155</v>
      </c>
      <c r="E39" s="91">
        <v>2</v>
      </c>
      <c r="F39" s="37"/>
      <c r="G39" s="85">
        <v>5</v>
      </c>
      <c r="I39" s="89">
        <f>E39*C39</f>
        <v>36</v>
      </c>
    </row>
    <row r="40" spans="3:9" s="40" customFormat="1" ht="12.75">
      <c r="C40" s="41"/>
      <c r="D40" s="37"/>
      <c r="E40" s="41">
        <f>SUM(E35:E39)</f>
        <v>4</v>
      </c>
      <c r="F40" s="37"/>
      <c r="G40" s="41"/>
      <c r="I40" s="88">
        <f>SUM(I35:I39)</f>
        <v>78</v>
      </c>
    </row>
    <row r="41" spans="3:9" s="40" customFormat="1" ht="12.75">
      <c r="C41" s="41"/>
      <c r="E41" s="41"/>
      <c r="F41" s="41"/>
      <c r="G41" s="41"/>
      <c r="I41" s="42"/>
    </row>
    <row r="42" spans="1:9" s="40" customFormat="1" ht="12.75">
      <c r="A42" s="37" t="s">
        <v>162</v>
      </c>
      <c r="C42" s="41"/>
      <c r="E42" s="41"/>
      <c r="F42" s="41"/>
      <c r="G42" s="41"/>
      <c r="I42" s="42"/>
    </row>
    <row r="43" spans="1:9" s="40" customFormat="1" ht="12.75">
      <c r="A43" s="37" t="s">
        <v>229</v>
      </c>
      <c r="C43" s="41"/>
      <c r="E43" s="41"/>
      <c r="F43" s="41"/>
      <c r="G43" s="41"/>
      <c r="I43" s="42"/>
    </row>
    <row r="44" ht="12.75">
      <c r="A44" s="23" t="s">
        <v>228</v>
      </c>
    </row>
    <row r="45" ht="12.75">
      <c r="A45" s="23"/>
    </row>
    <row r="46" ht="15.75">
      <c r="A46" s="20" t="s">
        <v>53</v>
      </c>
    </row>
    <row r="48" spans="1:11" s="22" customFormat="1" ht="14.25">
      <c r="A48" s="21" t="s">
        <v>54</v>
      </c>
      <c r="C48" s="21" t="s">
        <v>64</v>
      </c>
      <c r="E48" s="21" t="s">
        <v>66</v>
      </c>
      <c r="F48" s="21"/>
      <c r="G48" s="21"/>
      <c r="I48" s="21" t="s">
        <v>65</v>
      </c>
      <c r="K48" s="21" t="s">
        <v>118</v>
      </c>
    </row>
    <row r="50" spans="1:11" ht="12.75">
      <c r="A50" t="s">
        <v>67</v>
      </c>
      <c r="C50" t="s">
        <v>67</v>
      </c>
      <c r="E50" t="s">
        <v>81</v>
      </c>
      <c r="I50" t="s">
        <v>82</v>
      </c>
      <c r="K50" t="s">
        <v>119</v>
      </c>
    </row>
    <row r="51" spans="1:11" ht="12.75">
      <c r="A51" t="s">
        <v>198</v>
      </c>
      <c r="C51" t="s">
        <v>198</v>
      </c>
      <c r="E51" t="s">
        <v>196</v>
      </c>
      <c r="I51" t="s">
        <v>199</v>
      </c>
      <c r="K51" t="s">
        <v>198</v>
      </c>
    </row>
    <row r="52" spans="1:11" ht="12.75">
      <c r="A52" t="s">
        <v>200</v>
      </c>
      <c r="C52" t="s">
        <v>200</v>
      </c>
      <c r="E52" t="s">
        <v>201</v>
      </c>
      <c r="I52" t="s">
        <v>202</v>
      </c>
      <c r="K52" t="s">
        <v>203</v>
      </c>
    </row>
    <row r="53" spans="1:11" ht="12.75">
      <c r="A53" t="s">
        <v>187</v>
      </c>
      <c r="C53" t="s">
        <v>187</v>
      </c>
      <c r="E53" t="s">
        <v>131</v>
      </c>
      <c r="I53" t="s">
        <v>132</v>
      </c>
      <c r="K53" t="s">
        <v>194</v>
      </c>
    </row>
    <row r="54" spans="1:11" ht="12.75">
      <c r="A54" t="s">
        <v>69</v>
      </c>
      <c r="C54" t="s">
        <v>55</v>
      </c>
      <c r="E54" t="s">
        <v>68</v>
      </c>
      <c r="I54" t="s">
        <v>73</v>
      </c>
      <c r="K54" t="s">
        <v>69</v>
      </c>
    </row>
    <row r="55" spans="1:11" ht="12.75">
      <c r="A55" t="s">
        <v>124</v>
      </c>
      <c r="C55" t="s">
        <v>74</v>
      </c>
      <c r="E55" t="s">
        <v>161</v>
      </c>
      <c r="I55" t="s">
        <v>75</v>
      </c>
      <c r="K55" t="s">
        <v>120</v>
      </c>
    </row>
    <row r="56" spans="1:11" ht="12.75">
      <c r="A56" t="s">
        <v>192</v>
      </c>
      <c r="C56" t="s">
        <v>70</v>
      </c>
      <c r="E56" t="s">
        <v>72</v>
      </c>
      <c r="I56" t="s">
        <v>71</v>
      </c>
      <c r="K56" t="s">
        <v>116</v>
      </c>
    </row>
    <row r="57" spans="1:11" ht="12.75">
      <c r="A57" t="s">
        <v>146</v>
      </c>
      <c r="C57" t="s">
        <v>122</v>
      </c>
      <c r="E57" t="s">
        <v>145</v>
      </c>
      <c r="I57" t="s">
        <v>188</v>
      </c>
      <c r="K57" t="s">
        <v>122</v>
      </c>
    </row>
    <row r="58" spans="1:11" ht="12.75">
      <c r="A58" s="67" t="s">
        <v>193</v>
      </c>
      <c r="C58" t="s">
        <v>77</v>
      </c>
      <c r="E58" t="s">
        <v>77</v>
      </c>
      <c r="I58" t="s">
        <v>77</v>
      </c>
      <c r="K58" s="67" t="s">
        <v>190</v>
      </c>
    </row>
    <row r="59" spans="1:11" ht="12.75">
      <c r="A59" s="67" t="s">
        <v>146</v>
      </c>
      <c r="C59" t="s">
        <v>78</v>
      </c>
      <c r="E59" t="s">
        <v>78</v>
      </c>
      <c r="I59" t="s">
        <v>78</v>
      </c>
      <c r="K59" s="67" t="s">
        <v>191</v>
      </c>
    </row>
    <row r="60" spans="1:11" ht="12.75">
      <c r="A60" t="s">
        <v>77</v>
      </c>
      <c r="E60" t="s">
        <v>137</v>
      </c>
      <c r="I60" s="23" t="s">
        <v>79</v>
      </c>
      <c r="K60" t="s">
        <v>77</v>
      </c>
    </row>
    <row r="61" spans="1:11" ht="12.75">
      <c r="A61" s="13" t="s">
        <v>109</v>
      </c>
      <c r="E61" t="s">
        <v>137</v>
      </c>
      <c r="I61" s="23" t="s">
        <v>80</v>
      </c>
      <c r="K61" t="s">
        <v>109</v>
      </c>
    </row>
    <row r="62" spans="9:11" ht="12.75">
      <c r="I62" t="s">
        <v>137</v>
      </c>
      <c r="K62" t="s">
        <v>137</v>
      </c>
    </row>
    <row r="64" spans="1:11" s="21" customFormat="1" ht="14.25">
      <c r="A64" s="21" t="s">
        <v>117</v>
      </c>
      <c r="C64" s="21" t="s">
        <v>101</v>
      </c>
      <c r="E64" s="21" t="s">
        <v>88</v>
      </c>
      <c r="I64" s="21" t="s">
        <v>89</v>
      </c>
      <c r="K64" s="21" t="s">
        <v>142</v>
      </c>
    </row>
    <row r="66" spans="1:11" ht="12.75">
      <c r="A66" t="s">
        <v>81</v>
      </c>
      <c r="C66" t="s">
        <v>105</v>
      </c>
      <c r="E66" t="s">
        <v>129</v>
      </c>
      <c r="I66" t="s">
        <v>130</v>
      </c>
      <c r="K66" t="s">
        <v>105</v>
      </c>
    </row>
    <row r="67" spans="1:11" ht="12.75">
      <c r="A67" t="s">
        <v>195</v>
      </c>
      <c r="C67" t="s">
        <v>195</v>
      </c>
      <c r="E67" t="s">
        <v>196</v>
      </c>
      <c r="I67" t="s">
        <v>197</v>
      </c>
      <c r="K67" t="s">
        <v>195</v>
      </c>
    </row>
    <row r="68" spans="1:11" ht="12.75">
      <c r="A68" t="s">
        <v>201</v>
      </c>
      <c r="C68" t="s">
        <v>202</v>
      </c>
      <c r="E68" t="s">
        <v>204</v>
      </c>
      <c r="I68" t="s">
        <v>205</v>
      </c>
      <c r="K68" t="s">
        <v>202</v>
      </c>
    </row>
    <row r="69" spans="1:11" ht="12.75">
      <c r="A69" t="s">
        <v>131</v>
      </c>
      <c r="C69" t="s">
        <v>133</v>
      </c>
      <c r="E69" t="s">
        <v>134</v>
      </c>
      <c r="I69" t="s">
        <v>135</v>
      </c>
      <c r="K69" t="s">
        <v>133</v>
      </c>
    </row>
    <row r="70" spans="1:11" ht="12.75">
      <c r="A70" t="s">
        <v>55</v>
      </c>
      <c r="C70" t="s">
        <v>143</v>
      </c>
      <c r="E70" t="s">
        <v>99</v>
      </c>
      <c r="I70" t="s">
        <v>100</v>
      </c>
      <c r="K70" t="s">
        <v>143</v>
      </c>
    </row>
    <row r="71" spans="1:11" ht="12.75">
      <c r="A71" t="s">
        <v>121</v>
      </c>
      <c r="C71" t="s">
        <v>103</v>
      </c>
      <c r="E71" t="s">
        <v>106</v>
      </c>
      <c r="I71" t="s">
        <v>108</v>
      </c>
      <c r="K71" t="s">
        <v>125</v>
      </c>
    </row>
    <row r="72" spans="1:11" ht="12.75">
      <c r="A72" t="s">
        <v>138</v>
      </c>
      <c r="C72" t="s">
        <v>104</v>
      </c>
      <c r="E72" t="s">
        <v>152</v>
      </c>
      <c r="I72" t="s">
        <v>107</v>
      </c>
      <c r="K72" t="s">
        <v>126</v>
      </c>
    </row>
    <row r="73" spans="1:11" ht="12.75">
      <c r="A73" t="s">
        <v>144</v>
      </c>
      <c r="C73" t="s">
        <v>147</v>
      </c>
      <c r="E73" t="s">
        <v>127</v>
      </c>
      <c r="I73" t="s">
        <v>128</v>
      </c>
      <c r="K73" t="s">
        <v>122</v>
      </c>
    </row>
    <row r="74" spans="1:11" ht="12.75">
      <c r="A74" s="67" t="s">
        <v>190</v>
      </c>
      <c r="C74" t="s">
        <v>77</v>
      </c>
      <c r="E74" t="s">
        <v>77</v>
      </c>
      <c r="I74" t="s">
        <v>77</v>
      </c>
      <c r="K74" t="s">
        <v>77</v>
      </c>
    </row>
    <row r="75" spans="1:11" ht="12.75">
      <c r="A75" s="67" t="s">
        <v>191</v>
      </c>
      <c r="C75" t="s">
        <v>110</v>
      </c>
      <c r="E75" s="23" t="s">
        <v>79</v>
      </c>
      <c r="F75" s="23"/>
      <c r="G75" s="23"/>
      <c r="I75" s="23" t="s">
        <v>79</v>
      </c>
      <c r="K75" t="s">
        <v>110</v>
      </c>
    </row>
    <row r="76" spans="1:11" ht="12.75">
      <c r="A76" t="s">
        <v>77</v>
      </c>
      <c r="C76" t="s">
        <v>137</v>
      </c>
      <c r="E76" s="23" t="s">
        <v>115</v>
      </c>
      <c r="F76" s="23"/>
      <c r="G76" s="23"/>
      <c r="I76" s="23" t="s">
        <v>115</v>
      </c>
      <c r="K76" t="s">
        <v>123</v>
      </c>
    </row>
    <row r="77" spans="1:11" ht="12.75">
      <c r="A77" t="s">
        <v>109</v>
      </c>
      <c r="C77" t="s">
        <v>137</v>
      </c>
      <c r="E77" t="s">
        <v>110</v>
      </c>
      <c r="I77" t="s">
        <v>110</v>
      </c>
      <c r="K77" s="13" t="s">
        <v>137</v>
      </c>
    </row>
    <row r="78" spans="1:9" ht="12.75">
      <c r="A78" t="s">
        <v>137</v>
      </c>
      <c r="E78" s="13" t="s">
        <v>137</v>
      </c>
      <c r="F78" s="13"/>
      <c r="G78" s="13"/>
      <c r="I78" s="23" t="s">
        <v>111</v>
      </c>
    </row>
    <row r="79" spans="5:9" ht="12.75">
      <c r="E79" t="s">
        <v>137</v>
      </c>
      <c r="I79" s="23" t="s">
        <v>112</v>
      </c>
    </row>
    <row r="80" ht="12.75">
      <c r="I80" s="23" t="s">
        <v>113</v>
      </c>
    </row>
    <row r="81" ht="12.75">
      <c r="I81" s="23" t="s">
        <v>114</v>
      </c>
    </row>
    <row r="82" ht="12.75">
      <c r="I82" t="s">
        <v>137</v>
      </c>
    </row>
    <row r="83" ht="12.75">
      <c r="A83" s="23" t="s">
        <v>141</v>
      </c>
    </row>
    <row r="84" ht="12.75">
      <c r="A84" s="23" t="s">
        <v>136</v>
      </c>
    </row>
    <row r="85" ht="12.75">
      <c r="A85" s="23" t="s">
        <v>140</v>
      </c>
    </row>
    <row r="86" ht="12.75">
      <c r="A86" s="29" t="s">
        <v>139</v>
      </c>
    </row>
    <row r="87" ht="12.75">
      <c r="A87" s="23" t="s">
        <v>148</v>
      </c>
    </row>
    <row r="88" ht="12.75">
      <c r="A88" s="29" t="s">
        <v>189</v>
      </c>
    </row>
    <row r="90" spans="1:12" ht="14.25">
      <c r="A90" s="21" t="s">
        <v>216</v>
      </c>
      <c r="B90" s="21"/>
      <c r="C90" s="21" t="s">
        <v>208</v>
      </c>
      <c r="D90" s="21"/>
      <c r="E90" s="21" t="s">
        <v>207</v>
      </c>
      <c r="F90" s="21"/>
      <c r="G90" s="21"/>
      <c r="H90" s="21"/>
      <c r="I90" s="21" t="s">
        <v>206</v>
      </c>
      <c r="J90" s="21"/>
      <c r="K90" s="21" t="s">
        <v>209</v>
      </c>
      <c r="L90" s="21"/>
    </row>
    <row r="92" spans="1:11" ht="12.75">
      <c r="A92" t="s">
        <v>231</v>
      </c>
      <c r="C92" s="13" t="s">
        <v>211</v>
      </c>
      <c r="E92" s="13" t="s">
        <v>264</v>
      </c>
      <c r="I92" s="13" t="s">
        <v>212</v>
      </c>
      <c r="K92" t="s">
        <v>213</v>
      </c>
    </row>
    <row r="93" spans="1:11" ht="12.75">
      <c r="A93" t="s">
        <v>232</v>
      </c>
      <c r="C93" t="s">
        <v>251</v>
      </c>
      <c r="E93" t="s">
        <v>237</v>
      </c>
      <c r="I93" t="s">
        <v>238</v>
      </c>
      <c r="K93" t="s">
        <v>247</v>
      </c>
    </row>
    <row r="94" spans="1:11" ht="12.75">
      <c r="A94" t="s">
        <v>233</v>
      </c>
      <c r="C94" t="s">
        <v>221</v>
      </c>
      <c r="E94" t="s">
        <v>222</v>
      </c>
      <c r="I94" t="s">
        <v>223</v>
      </c>
      <c r="K94" t="s">
        <v>224</v>
      </c>
    </row>
    <row r="95" spans="1:11" ht="12.75">
      <c r="A95" t="s">
        <v>234</v>
      </c>
      <c r="C95" t="s">
        <v>217</v>
      </c>
      <c r="E95" t="s">
        <v>218</v>
      </c>
      <c r="I95" t="s">
        <v>219</v>
      </c>
      <c r="K95" t="s">
        <v>220</v>
      </c>
    </row>
    <row r="96" spans="1:11" ht="12.75">
      <c r="A96" t="s">
        <v>69</v>
      </c>
      <c r="C96" s="23" t="s">
        <v>249</v>
      </c>
      <c r="D96" s="23"/>
      <c r="E96" s="23" t="s">
        <v>248</v>
      </c>
      <c r="F96" s="23"/>
      <c r="G96" s="23"/>
      <c r="H96" s="23"/>
      <c r="I96" s="23" t="s">
        <v>248</v>
      </c>
      <c r="J96" s="23"/>
      <c r="K96" s="23" t="s">
        <v>250</v>
      </c>
    </row>
    <row r="97" spans="1:11" ht="12.75">
      <c r="A97" t="s">
        <v>235</v>
      </c>
      <c r="E97" t="s">
        <v>214</v>
      </c>
      <c r="I97" t="s">
        <v>214</v>
      </c>
      <c r="K97" t="s">
        <v>215</v>
      </c>
    </row>
    <row r="98" spans="3:11" ht="12.75">
      <c r="C98" t="s">
        <v>239</v>
      </c>
      <c r="E98" t="s">
        <v>240</v>
      </c>
      <c r="I98" t="s">
        <v>241</v>
      </c>
      <c r="K98" t="s">
        <v>242</v>
      </c>
    </row>
    <row r="99" ht="12.75">
      <c r="A99" s="23"/>
    </row>
    <row r="100" ht="12.75">
      <c r="A100" s="23" t="s">
        <v>162</v>
      </c>
    </row>
    <row r="101" ht="12.75">
      <c r="A101" s="23" t="s">
        <v>227</v>
      </c>
    </row>
    <row r="102" ht="12.75">
      <c r="A102" s="23" t="s">
        <v>236</v>
      </c>
    </row>
    <row r="103" ht="12.75">
      <c r="A103" s="23" t="s">
        <v>230</v>
      </c>
    </row>
  </sheetData>
  <sheetProtection/>
  <printOptions/>
  <pageMargins left="0.75" right="0.75" top="1" bottom="1" header="0.5" footer="0.5"/>
  <pageSetup horizontalDpi="300" verticalDpi="300" orientation="portrait" scale="79" r:id="rId1"/>
  <rowBreaks count="1" manualBreakCount="1">
    <brk id="4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90" zoomScaleSheetLayoutView="90" zoomScalePageLayoutView="0" workbookViewId="0" topLeftCell="A1">
      <selection activeCell="D22" sqref="D22"/>
    </sheetView>
  </sheetViews>
  <sheetFormatPr defaultColWidth="9.140625" defaultRowHeight="12.75"/>
  <cols>
    <col min="1" max="1" width="11.8515625" style="0" customWidth="1"/>
    <col min="2" max="2" width="10.57421875" style="0" customWidth="1"/>
    <col min="3" max="3" width="9.140625" style="3" customWidth="1"/>
    <col min="4" max="4" width="9.57421875" style="0" customWidth="1"/>
    <col min="5" max="5" width="9.140625" style="3" customWidth="1"/>
    <col min="6" max="6" width="7.8515625" style="0" customWidth="1"/>
    <col min="7" max="9" width="9.7109375" style="43" customWidth="1"/>
    <col min="10" max="10" width="7.00390625" style="0" customWidth="1"/>
    <col min="11" max="11" width="10.421875" style="3" customWidth="1"/>
    <col min="12" max="12" width="11.28125" style="0" customWidth="1"/>
  </cols>
  <sheetData>
    <row r="1" ht="18">
      <c r="A1" s="2" t="s">
        <v>163</v>
      </c>
    </row>
    <row r="2" spans="3:11" s="25" customFormat="1" ht="15.75">
      <c r="C2" s="44"/>
      <c r="E2" s="44"/>
      <c r="G2" s="45"/>
      <c r="H2" s="45"/>
      <c r="I2" s="45"/>
      <c r="K2" s="44"/>
    </row>
    <row r="3" spans="1:11" s="46" customFormat="1" ht="15.75">
      <c r="A3" s="46" t="s">
        <v>164</v>
      </c>
      <c r="C3" s="47"/>
      <c r="E3" s="47"/>
      <c r="G3" s="45"/>
      <c r="H3" s="45"/>
      <c r="I3" s="45"/>
      <c r="K3" s="47"/>
    </row>
    <row r="4" spans="1:11" s="46" customFormat="1" ht="15.75">
      <c r="A4" s="46" t="s">
        <v>165</v>
      </c>
      <c r="C4" s="47"/>
      <c r="E4" s="47"/>
      <c r="G4" s="45"/>
      <c r="H4" s="45"/>
      <c r="I4" s="45"/>
      <c r="K4" s="47"/>
    </row>
    <row r="5" spans="3:11" s="46" customFormat="1" ht="15.75">
      <c r="C5" s="47"/>
      <c r="E5" s="47"/>
      <c r="G5" s="45"/>
      <c r="H5" s="45"/>
      <c r="I5" s="45"/>
      <c r="K5" s="47"/>
    </row>
    <row r="6" spans="1:11" s="46" customFormat="1" ht="15.75">
      <c r="A6" s="48" t="s">
        <v>166</v>
      </c>
      <c r="B6" s="49">
        <v>610</v>
      </c>
      <c r="C6" s="47"/>
      <c r="E6" s="47"/>
      <c r="G6" s="45"/>
      <c r="H6" s="45"/>
      <c r="I6" s="45"/>
      <c r="K6" s="47"/>
    </row>
    <row r="7" spans="1:11" s="25" customFormat="1" ht="15.75" customHeight="1">
      <c r="A7" s="25" t="s">
        <v>167</v>
      </c>
      <c r="C7" s="95" t="s">
        <v>168</v>
      </c>
      <c r="D7" s="96"/>
      <c r="E7" s="44"/>
      <c r="F7" s="97" t="s">
        <v>169</v>
      </c>
      <c r="G7" s="98"/>
      <c r="H7" s="69"/>
      <c r="I7" s="69"/>
      <c r="K7" s="44"/>
    </row>
    <row r="8" spans="3:11" s="48" customFormat="1" ht="15.75">
      <c r="C8" s="45"/>
      <c r="E8" s="50"/>
      <c r="G8" s="45"/>
      <c r="H8" s="45"/>
      <c r="I8" s="45"/>
      <c r="K8" s="45"/>
    </row>
    <row r="9" spans="1:11" s="25" customFormat="1" ht="15.75">
      <c r="A9" s="51"/>
      <c r="B9" s="51"/>
      <c r="C9" s="52"/>
      <c r="D9" s="51"/>
      <c r="E9" s="52"/>
      <c r="F9" s="51"/>
      <c r="G9" s="53"/>
      <c r="H9" s="53"/>
      <c r="I9" s="53"/>
      <c r="J9" s="51"/>
      <c r="K9" s="44"/>
    </row>
    <row r="10" spans="1:12" ht="15.75">
      <c r="A10" s="54" t="s">
        <v>58</v>
      </c>
      <c r="B10" s="26"/>
      <c r="C10" s="55" t="s">
        <v>170</v>
      </c>
      <c r="D10" s="26"/>
      <c r="E10" s="55" t="s">
        <v>171</v>
      </c>
      <c r="F10" s="26"/>
      <c r="G10" s="56" t="s">
        <v>172</v>
      </c>
      <c r="H10" s="56"/>
      <c r="I10" s="56" t="s">
        <v>252</v>
      </c>
      <c r="J10" s="26"/>
      <c r="K10" s="55" t="s">
        <v>173</v>
      </c>
      <c r="L10" s="26"/>
    </row>
    <row r="11" spans="1:12" ht="15.75">
      <c r="A11" s="25"/>
      <c r="B11" s="25"/>
      <c r="C11" s="44"/>
      <c r="D11" s="25"/>
      <c r="E11" s="44"/>
      <c r="F11" s="25"/>
      <c r="G11" s="45"/>
      <c r="H11" s="73"/>
      <c r="I11" s="45"/>
      <c r="J11" s="25"/>
      <c r="K11" s="44"/>
      <c r="L11" s="25"/>
    </row>
    <row r="12" spans="1:12" ht="15.75">
      <c r="A12" s="25" t="s">
        <v>49</v>
      </c>
      <c r="B12" s="25"/>
      <c r="C12" s="44">
        <v>6</v>
      </c>
      <c r="D12" s="25"/>
      <c r="E12" s="44">
        <v>25</v>
      </c>
      <c r="F12" s="25"/>
      <c r="G12" s="45">
        <v>0</v>
      </c>
      <c r="H12" s="76"/>
      <c r="I12" s="45">
        <f>G12*C12</f>
        <v>0</v>
      </c>
      <c r="J12" s="25"/>
      <c r="K12" s="44">
        <f>E12-G12</f>
        <v>25</v>
      </c>
      <c r="L12" s="25"/>
    </row>
    <row r="13" spans="1:12" ht="15.75">
      <c r="A13" s="25" t="s">
        <v>149</v>
      </c>
      <c r="B13" s="25"/>
      <c r="C13" s="44">
        <v>9</v>
      </c>
      <c r="D13" s="25"/>
      <c r="E13" s="44">
        <v>25</v>
      </c>
      <c r="F13" s="25"/>
      <c r="G13" s="45">
        <v>0</v>
      </c>
      <c r="H13" s="76"/>
      <c r="I13" s="45">
        <f aca="true" t="shared" si="0" ref="I13:I22">G13*C13</f>
        <v>0</v>
      </c>
      <c r="J13" s="25"/>
      <c r="K13" s="44">
        <f aca="true" t="shared" si="1" ref="K13:K41">E13-G13</f>
        <v>25</v>
      </c>
      <c r="L13" s="25"/>
    </row>
    <row r="14" spans="1:12" ht="15.75">
      <c r="A14" s="25" t="s">
        <v>50</v>
      </c>
      <c r="B14" s="25"/>
      <c r="C14" s="44">
        <v>6</v>
      </c>
      <c r="D14" s="25"/>
      <c r="E14" s="44">
        <v>50</v>
      </c>
      <c r="F14" s="25"/>
      <c r="G14" s="45">
        <v>0</v>
      </c>
      <c r="H14" s="76"/>
      <c r="I14" s="45">
        <f t="shared" si="0"/>
        <v>0</v>
      </c>
      <c r="J14" s="25"/>
      <c r="K14" s="44">
        <f t="shared" si="1"/>
        <v>50</v>
      </c>
      <c r="L14" s="25"/>
    </row>
    <row r="15" spans="1:12" ht="15.75">
      <c r="A15" s="25" t="s">
        <v>150</v>
      </c>
      <c r="B15" s="25"/>
      <c r="C15" s="44">
        <v>12</v>
      </c>
      <c r="D15" s="25"/>
      <c r="E15" s="44">
        <v>0</v>
      </c>
      <c r="F15" s="25"/>
      <c r="G15" s="45">
        <v>0</v>
      </c>
      <c r="H15" s="76"/>
      <c r="I15" s="45">
        <f t="shared" si="0"/>
        <v>0</v>
      </c>
      <c r="J15" s="25"/>
      <c r="K15" s="44">
        <f t="shared" si="1"/>
        <v>0</v>
      </c>
      <c r="L15" s="25"/>
    </row>
    <row r="16" spans="1:12" ht="15.75">
      <c r="A16" s="25" t="s">
        <v>174</v>
      </c>
      <c r="B16" s="25"/>
      <c r="C16" s="44">
        <v>20</v>
      </c>
      <c r="D16" s="25"/>
      <c r="E16" s="44">
        <v>0</v>
      </c>
      <c r="F16" s="25"/>
      <c r="G16" s="45">
        <v>0</v>
      </c>
      <c r="H16" s="76"/>
      <c r="I16" s="45">
        <f t="shared" si="0"/>
        <v>0</v>
      </c>
      <c r="J16" s="25"/>
      <c r="K16" s="44">
        <f t="shared" si="1"/>
        <v>0</v>
      </c>
      <c r="L16" s="25"/>
    </row>
    <row r="17" spans="1:12" ht="15.75">
      <c r="A17" s="25" t="s">
        <v>51</v>
      </c>
      <c r="B17" s="25"/>
      <c r="C17" s="44">
        <v>15</v>
      </c>
      <c r="D17" s="25"/>
      <c r="E17" s="44">
        <v>0</v>
      </c>
      <c r="F17" s="25"/>
      <c r="G17" s="45">
        <v>0</v>
      </c>
      <c r="H17" s="76"/>
      <c r="I17" s="45">
        <f t="shared" si="0"/>
        <v>0</v>
      </c>
      <c r="J17" s="25"/>
      <c r="K17" s="44">
        <f t="shared" si="1"/>
        <v>0</v>
      </c>
      <c r="L17" s="25"/>
    </row>
    <row r="18" spans="1:12" ht="15.75">
      <c r="A18" s="25" t="s">
        <v>175</v>
      </c>
      <c r="B18" s="25"/>
      <c r="C18" s="44">
        <v>30</v>
      </c>
      <c r="D18" s="25"/>
      <c r="E18" s="44">
        <v>0</v>
      </c>
      <c r="F18" s="25"/>
      <c r="G18" s="45">
        <v>0</v>
      </c>
      <c r="H18" s="76"/>
      <c r="I18" s="45">
        <f t="shared" si="0"/>
        <v>0</v>
      </c>
      <c r="J18" s="25"/>
      <c r="K18" s="44">
        <f t="shared" si="1"/>
        <v>0</v>
      </c>
      <c r="L18" s="25"/>
    </row>
    <row r="19" spans="1:12" ht="15.75">
      <c r="A19" s="25" t="s">
        <v>176</v>
      </c>
      <c r="B19" s="25"/>
      <c r="C19" s="44">
        <v>25</v>
      </c>
      <c r="D19" s="25"/>
      <c r="E19" s="44">
        <v>10</v>
      </c>
      <c r="F19" s="25"/>
      <c r="G19" s="45">
        <v>0</v>
      </c>
      <c r="H19" s="76"/>
      <c r="I19" s="45">
        <f t="shared" si="0"/>
        <v>0</v>
      </c>
      <c r="J19" s="25"/>
      <c r="K19" s="44">
        <f t="shared" si="1"/>
        <v>10</v>
      </c>
      <c r="L19" s="25"/>
    </row>
    <row r="20" spans="1:12" ht="15.75">
      <c r="A20" s="25" t="s">
        <v>177</v>
      </c>
      <c r="B20" s="25"/>
      <c r="C20" s="44">
        <v>12</v>
      </c>
      <c r="D20" s="25"/>
      <c r="E20" s="44">
        <v>25</v>
      </c>
      <c r="F20" s="25"/>
      <c r="G20" s="45">
        <v>0</v>
      </c>
      <c r="H20" s="76"/>
      <c r="I20" s="45">
        <f t="shared" si="0"/>
        <v>0</v>
      </c>
      <c r="J20" s="25"/>
      <c r="K20" s="44">
        <f t="shared" si="1"/>
        <v>25</v>
      </c>
      <c r="L20" s="25"/>
    </row>
    <row r="21" spans="1:12" ht="15.75">
      <c r="A21" s="25" t="s">
        <v>86</v>
      </c>
      <c r="B21" s="25"/>
      <c r="C21" s="44">
        <v>45</v>
      </c>
      <c r="D21" s="25"/>
      <c r="E21" s="44">
        <v>0</v>
      </c>
      <c r="F21" s="25"/>
      <c r="G21" s="45">
        <v>0</v>
      </c>
      <c r="H21" s="76"/>
      <c r="I21" s="45">
        <f t="shared" si="0"/>
        <v>0</v>
      </c>
      <c r="J21" s="25"/>
      <c r="K21" s="44">
        <f t="shared" si="1"/>
        <v>0</v>
      </c>
      <c r="L21" s="25"/>
    </row>
    <row r="22" spans="1:12" ht="15.75">
      <c r="A22" s="25" t="s">
        <v>87</v>
      </c>
      <c r="B22" s="25"/>
      <c r="C22" s="44">
        <v>60</v>
      </c>
      <c r="D22" s="25"/>
      <c r="E22" s="44">
        <v>0</v>
      </c>
      <c r="F22" s="25"/>
      <c r="G22" s="45">
        <v>0</v>
      </c>
      <c r="H22" s="76"/>
      <c r="I22" s="45">
        <f t="shared" si="0"/>
        <v>0</v>
      </c>
      <c r="J22" s="25"/>
      <c r="K22" s="44">
        <f t="shared" si="1"/>
        <v>0</v>
      </c>
      <c r="L22" s="25"/>
    </row>
    <row r="23" spans="1:12" ht="15.75">
      <c r="A23" s="25"/>
      <c r="B23" s="25"/>
      <c r="C23" s="44"/>
      <c r="D23" s="25"/>
      <c r="E23" s="44"/>
      <c r="F23" s="25"/>
      <c r="G23" s="45"/>
      <c r="H23" s="76"/>
      <c r="I23" s="45"/>
      <c r="J23" s="25"/>
      <c r="K23" s="44"/>
      <c r="L23" s="25"/>
    </row>
    <row r="24" spans="1:12" s="23" customFormat="1" ht="15">
      <c r="A24" s="72" t="s">
        <v>254</v>
      </c>
      <c r="B24" s="46"/>
      <c r="C24" s="47"/>
      <c r="D24" s="46"/>
      <c r="E24" s="47">
        <f>SUM(E12:E22)</f>
        <v>135</v>
      </c>
      <c r="F24" s="46"/>
      <c r="G24" s="57">
        <f>SUM(G12:G22)</f>
        <v>0</v>
      </c>
      <c r="H24" s="76"/>
      <c r="I24" s="57">
        <f>SUM(I12:I22)</f>
        <v>0</v>
      </c>
      <c r="J24" s="70" t="s">
        <v>253</v>
      </c>
      <c r="K24" s="47"/>
      <c r="L24" s="46"/>
    </row>
    <row r="25" spans="1:12" ht="15.75">
      <c r="A25" s="26"/>
      <c r="B25" s="26"/>
      <c r="C25" s="58"/>
      <c r="D25" s="26"/>
      <c r="E25" s="58"/>
      <c r="F25" s="26"/>
      <c r="G25" s="59"/>
      <c r="H25" s="59"/>
      <c r="I25" s="59"/>
      <c r="J25" s="26"/>
      <c r="K25" s="58"/>
      <c r="L25" s="26"/>
    </row>
    <row r="26" spans="1:12" ht="15.75">
      <c r="A26" s="60" t="s">
        <v>156</v>
      </c>
      <c r="B26" s="25"/>
      <c r="C26" s="44"/>
      <c r="D26" s="25"/>
      <c r="E26" s="44"/>
      <c r="F26" s="25"/>
      <c r="G26" s="45"/>
      <c r="H26" s="45"/>
      <c r="I26" s="45"/>
      <c r="J26" s="25"/>
      <c r="K26" s="44"/>
      <c r="L26" s="25"/>
    </row>
    <row r="27" spans="1:12" ht="15.75">
      <c r="A27" s="61" t="s">
        <v>178</v>
      </c>
      <c r="B27" s="62">
        <v>1</v>
      </c>
      <c r="C27" s="44">
        <f>B27*20</f>
        <v>20</v>
      </c>
      <c r="D27" s="25"/>
      <c r="E27" s="44">
        <v>2</v>
      </c>
      <c r="F27" s="25"/>
      <c r="G27" s="45">
        <v>0</v>
      </c>
      <c r="H27" s="45"/>
      <c r="I27" s="45">
        <f>G27*C27</f>
        <v>0</v>
      </c>
      <c r="J27" s="25"/>
      <c r="K27" s="44">
        <f t="shared" si="1"/>
        <v>2</v>
      </c>
      <c r="L27" s="25"/>
    </row>
    <row r="28" spans="1:12" ht="15.75">
      <c r="A28" s="61" t="s">
        <v>178</v>
      </c>
      <c r="B28" s="62">
        <v>2</v>
      </c>
      <c r="C28" s="44">
        <f>B28*20</f>
        <v>40</v>
      </c>
      <c r="D28" s="25"/>
      <c r="E28" s="44">
        <v>1</v>
      </c>
      <c r="F28" s="25"/>
      <c r="G28" s="45">
        <v>0</v>
      </c>
      <c r="H28" s="45"/>
      <c r="I28" s="45">
        <f aca="true" t="shared" si="2" ref="I28:I41">G28*C28</f>
        <v>0</v>
      </c>
      <c r="J28" s="25"/>
      <c r="K28" s="44">
        <f t="shared" si="1"/>
        <v>1</v>
      </c>
      <c r="L28" s="25"/>
    </row>
    <row r="29" spans="1:12" ht="15.75">
      <c r="A29" s="60" t="s">
        <v>154</v>
      </c>
      <c r="B29" s="62"/>
      <c r="C29" s="44"/>
      <c r="D29" s="25"/>
      <c r="E29" s="44"/>
      <c r="F29" s="25"/>
      <c r="G29" s="45"/>
      <c r="H29" s="45"/>
      <c r="I29" s="45"/>
      <c r="J29" s="25"/>
      <c r="K29" s="44"/>
      <c r="L29" s="25"/>
    </row>
    <row r="30" spans="1:12" ht="15.75">
      <c r="A30" s="61" t="s">
        <v>178</v>
      </c>
      <c r="B30" s="62">
        <v>1</v>
      </c>
      <c r="C30" s="44">
        <f>B30*18</f>
        <v>18</v>
      </c>
      <c r="D30" s="25"/>
      <c r="E30" s="44">
        <v>3</v>
      </c>
      <c r="F30" s="25"/>
      <c r="G30" s="45">
        <v>0</v>
      </c>
      <c r="H30" s="45"/>
      <c r="I30" s="45">
        <f t="shared" si="2"/>
        <v>0</v>
      </c>
      <c r="J30" s="25"/>
      <c r="K30" s="44">
        <f t="shared" si="1"/>
        <v>3</v>
      </c>
      <c r="L30" s="25"/>
    </row>
    <row r="31" spans="1:12" ht="15.75">
      <c r="A31" s="61" t="s">
        <v>178</v>
      </c>
      <c r="B31" s="62">
        <v>3</v>
      </c>
      <c r="C31" s="44">
        <f>B31*18</f>
        <v>54</v>
      </c>
      <c r="D31" s="25"/>
      <c r="E31" s="44">
        <v>1</v>
      </c>
      <c r="F31" s="25"/>
      <c r="G31" s="45">
        <v>0</v>
      </c>
      <c r="H31" s="45"/>
      <c r="I31" s="45">
        <f t="shared" si="2"/>
        <v>0</v>
      </c>
      <c r="J31" s="25"/>
      <c r="K31" s="44">
        <f t="shared" si="1"/>
        <v>1</v>
      </c>
      <c r="L31" s="25"/>
    </row>
    <row r="32" spans="1:12" ht="15.75">
      <c r="A32" s="60" t="s">
        <v>157</v>
      </c>
      <c r="B32" s="62"/>
      <c r="C32" s="44"/>
      <c r="D32" s="25"/>
      <c r="E32" s="44"/>
      <c r="F32" s="25"/>
      <c r="G32" s="45"/>
      <c r="H32" s="45"/>
      <c r="I32" s="45"/>
      <c r="J32" s="25"/>
      <c r="K32" s="44"/>
      <c r="L32" s="25"/>
    </row>
    <row r="33" spans="1:12" ht="15.75">
      <c r="A33" s="61" t="s">
        <v>178</v>
      </c>
      <c r="B33" s="62">
        <v>1</v>
      </c>
      <c r="C33" s="44">
        <f>B33*15</f>
        <v>15</v>
      </c>
      <c r="D33" s="25"/>
      <c r="E33" s="44">
        <v>2</v>
      </c>
      <c r="F33" s="25"/>
      <c r="G33" s="45">
        <v>0</v>
      </c>
      <c r="H33" s="45"/>
      <c r="I33" s="45">
        <f t="shared" si="2"/>
        <v>0</v>
      </c>
      <c r="J33" s="25"/>
      <c r="K33" s="44">
        <f t="shared" si="1"/>
        <v>2</v>
      </c>
      <c r="L33" s="25"/>
    </row>
    <row r="34" spans="1:12" ht="15.75">
      <c r="A34" s="61" t="s">
        <v>178</v>
      </c>
      <c r="B34" s="62">
        <v>2</v>
      </c>
      <c r="C34" s="44">
        <f>B34*15</f>
        <v>30</v>
      </c>
      <c r="D34" s="25"/>
      <c r="E34" s="44">
        <v>2</v>
      </c>
      <c r="F34" s="25"/>
      <c r="G34" s="45">
        <v>0</v>
      </c>
      <c r="H34" s="45"/>
      <c r="I34" s="45">
        <f t="shared" si="2"/>
        <v>0</v>
      </c>
      <c r="J34" s="25"/>
      <c r="K34" s="44">
        <f t="shared" si="1"/>
        <v>2</v>
      </c>
      <c r="L34" s="25"/>
    </row>
    <row r="35" spans="1:12" ht="15.75">
      <c r="A35" s="60" t="s">
        <v>158</v>
      </c>
      <c r="B35" s="62"/>
      <c r="C35" s="44"/>
      <c r="D35" s="25"/>
      <c r="E35" s="44"/>
      <c r="F35" s="25"/>
      <c r="G35" s="45"/>
      <c r="H35" s="45"/>
      <c r="I35" s="45"/>
      <c r="J35" s="25"/>
      <c r="K35" s="44"/>
      <c r="L35" s="25"/>
    </row>
    <row r="36" spans="1:12" ht="15.75">
      <c r="A36" s="61" t="s">
        <v>178</v>
      </c>
      <c r="B36" s="62">
        <v>1</v>
      </c>
      <c r="C36" s="44">
        <f>B36*12</f>
        <v>12</v>
      </c>
      <c r="D36" s="25"/>
      <c r="E36" s="44">
        <v>2</v>
      </c>
      <c r="F36" s="25"/>
      <c r="G36" s="45">
        <v>0</v>
      </c>
      <c r="H36" s="45"/>
      <c r="I36" s="45">
        <f t="shared" si="2"/>
        <v>0</v>
      </c>
      <c r="J36" s="25"/>
      <c r="K36" s="44">
        <f t="shared" si="1"/>
        <v>2</v>
      </c>
      <c r="L36" s="25"/>
    </row>
    <row r="37" spans="1:12" ht="15.75">
      <c r="A37" s="61" t="s">
        <v>178</v>
      </c>
      <c r="B37" s="62">
        <v>4</v>
      </c>
      <c r="C37" s="44">
        <f>B37*12</f>
        <v>48</v>
      </c>
      <c r="D37" s="25"/>
      <c r="E37" s="44">
        <v>1</v>
      </c>
      <c r="F37" s="25"/>
      <c r="G37" s="45">
        <v>0</v>
      </c>
      <c r="H37" s="45"/>
      <c r="I37" s="45">
        <f t="shared" si="2"/>
        <v>0</v>
      </c>
      <c r="J37" s="25"/>
      <c r="K37" s="44">
        <f t="shared" si="1"/>
        <v>1</v>
      </c>
      <c r="L37" s="25"/>
    </row>
    <row r="38" spans="1:12" s="34" customFormat="1" ht="15.75">
      <c r="A38" s="63" t="s">
        <v>159</v>
      </c>
      <c r="B38" s="64"/>
      <c r="C38" s="52"/>
      <c r="D38" s="51"/>
      <c r="E38" s="52"/>
      <c r="F38" s="51"/>
      <c r="G38" s="53"/>
      <c r="H38" s="53"/>
      <c r="I38" s="45"/>
      <c r="J38" s="51"/>
      <c r="K38" s="44"/>
      <c r="L38" s="51"/>
    </row>
    <row r="39" spans="1:12" s="34" customFormat="1" ht="15.75">
      <c r="A39" s="65" t="s">
        <v>178</v>
      </c>
      <c r="B39" s="64">
        <v>1</v>
      </c>
      <c r="C39" s="52">
        <f>B39*10</f>
        <v>10</v>
      </c>
      <c r="D39" s="51"/>
      <c r="E39" s="52">
        <v>5</v>
      </c>
      <c r="F39" s="51"/>
      <c r="G39" s="53">
        <v>0</v>
      </c>
      <c r="H39" s="53"/>
      <c r="I39" s="45">
        <f t="shared" si="2"/>
        <v>0</v>
      </c>
      <c r="J39" s="51"/>
      <c r="K39" s="44">
        <f t="shared" si="1"/>
        <v>5</v>
      </c>
      <c r="L39" s="51"/>
    </row>
    <row r="40" spans="1:12" s="34" customFormat="1" ht="15.75">
      <c r="A40" s="65" t="s">
        <v>178</v>
      </c>
      <c r="B40" s="64">
        <v>2</v>
      </c>
      <c r="C40" s="52">
        <f>B40*10</f>
        <v>20</v>
      </c>
      <c r="D40" s="51"/>
      <c r="E40" s="52">
        <v>3</v>
      </c>
      <c r="F40" s="51"/>
      <c r="G40" s="53">
        <v>0</v>
      </c>
      <c r="H40" s="53"/>
      <c r="I40" s="45">
        <f t="shared" si="2"/>
        <v>0</v>
      </c>
      <c r="J40" s="51"/>
      <c r="K40" s="44">
        <f t="shared" si="1"/>
        <v>3</v>
      </c>
      <c r="L40" s="51"/>
    </row>
    <row r="41" spans="1:12" s="34" customFormat="1" ht="15.75">
      <c r="A41" s="65" t="s">
        <v>178</v>
      </c>
      <c r="B41" s="64">
        <v>3</v>
      </c>
      <c r="C41" s="52">
        <f>B41*10</f>
        <v>30</v>
      </c>
      <c r="D41" s="51"/>
      <c r="E41" s="52">
        <v>1</v>
      </c>
      <c r="F41" s="51"/>
      <c r="G41" s="53">
        <v>0</v>
      </c>
      <c r="H41" s="53"/>
      <c r="I41" s="45">
        <f t="shared" si="2"/>
        <v>0</v>
      </c>
      <c r="J41" s="51"/>
      <c r="K41" s="44">
        <f t="shared" si="1"/>
        <v>1</v>
      </c>
      <c r="L41" s="51"/>
    </row>
    <row r="42" spans="1:12" s="34" customFormat="1" ht="15.75">
      <c r="A42" s="65"/>
      <c r="B42" s="64"/>
      <c r="C42" s="52"/>
      <c r="D42" s="51"/>
      <c r="E42" s="52"/>
      <c r="F42" s="51"/>
      <c r="G42" s="53"/>
      <c r="H42" s="53"/>
      <c r="I42" s="45"/>
      <c r="J42" s="51"/>
      <c r="K42" s="44"/>
      <c r="L42" s="51"/>
    </row>
    <row r="43" spans="1:12" s="34" customFormat="1" ht="15.75">
      <c r="A43" s="71" t="s">
        <v>254</v>
      </c>
      <c r="B43" s="64"/>
      <c r="C43" s="52"/>
      <c r="D43" s="51"/>
      <c r="E43" s="52">
        <f>SUM(E27:E41)</f>
        <v>23</v>
      </c>
      <c r="F43" s="51"/>
      <c r="G43" s="53">
        <f>SUM(G27:G41)</f>
        <v>0</v>
      </c>
      <c r="H43" s="53"/>
      <c r="I43" s="45">
        <f>SUM(I27:I41)</f>
        <v>0</v>
      </c>
      <c r="J43" s="51"/>
      <c r="K43" s="44"/>
      <c r="L43" s="51"/>
    </row>
    <row r="44" spans="1:12" ht="15.75">
      <c r="A44" s="26"/>
      <c r="B44" s="26"/>
      <c r="C44" s="58"/>
      <c r="D44" s="26"/>
      <c r="E44" s="58"/>
      <c r="F44" s="26"/>
      <c r="G44" s="59"/>
      <c r="H44" s="59"/>
      <c r="I44" s="59"/>
      <c r="J44" s="26"/>
      <c r="K44" s="58"/>
      <c r="L44" s="26"/>
    </row>
    <row r="45" spans="1:12" ht="15.75">
      <c r="A45" s="25"/>
      <c r="B45" s="25"/>
      <c r="C45" s="44"/>
      <c r="D45" s="25"/>
      <c r="E45" s="44"/>
      <c r="F45" s="25"/>
      <c r="G45" s="45"/>
      <c r="H45" s="45"/>
      <c r="I45" s="45"/>
      <c r="J45" s="25"/>
      <c r="K45" s="44"/>
      <c r="L45" s="25"/>
    </row>
    <row r="46" spans="1:12" ht="15.75">
      <c r="A46" s="66"/>
      <c r="B46" s="66"/>
      <c r="C46" s="44"/>
      <c r="D46" s="66"/>
      <c r="E46" s="44"/>
      <c r="F46" s="25"/>
      <c r="G46" s="45"/>
      <c r="H46" s="45"/>
      <c r="I46" s="45"/>
      <c r="J46" s="25"/>
      <c r="K46" s="44"/>
      <c r="L46" s="25"/>
    </row>
    <row r="47" spans="1:12" ht="15.75">
      <c r="A47" s="25"/>
      <c r="B47" s="25"/>
      <c r="C47" s="44"/>
      <c r="D47" s="25"/>
      <c r="E47" s="44"/>
      <c r="F47" s="25"/>
      <c r="G47" s="45"/>
      <c r="H47" s="45"/>
      <c r="I47" s="45"/>
      <c r="J47" s="25"/>
      <c r="K47" s="44"/>
      <c r="L47" s="25"/>
    </row>
    <row r="48" spans="1:12" ht="15.75">
      <c r="A48" s="25"/>
      <c r="B48" s="25"/>
      <c r="C48" s="44"/>
      <c r="D48" s="25"/>
      <c r="E48" s="44"/>
      <c r="F48" s="25"/>
      <c r="G48" s="45"/>
      <c r="H48" s="45"/>
      <c r="I48" s="45"/>
      <c r="J48" s="25"/>
      <c r="K48" s="44"/>
      <c r="L48" s="25"/>
    </row>
    <row r="49" spans="1:12" ht="15.75">
      <c r="A49" s="25"/>
      <c r="B49" s="25"/>
      <c r="C49" s="44"/>
      <c r="D49" s="25"/>
      <c r="E49" s="44"/>
      <c r="F49" s="25"/>
      <c r="G49" s="45"/>
      <c r="H49" s="45"/>
      <c r="I49" s="45"/>
      <c r="J49" s="25"/>
      <c r="K49" s="44"/>
      <c r="L49" s="25"/>
    </row>
    <row r="50" spans="1:12" ht="15.75">
      <c r="A50" s="25"/>
      <c r="B50" s="25"/>
      <c r="C50" s="44"/>
      <c r="D50" s="25"/>
      <c r="E50" s="44"/>
      <c r="F50" s="25"/>
      <c r="G50" s="45"/>
      <c r="H50" s="45"/>
      <c r="I50" s="45"/>
      <c r="J50" s="25"/>
      <c r="K50" s="44"/>
      <c r="L50" s="25"/>
    </row>
    <row r="51" spans="1:12" ht="15.75">
      <c r="A51" s="25"/>
      <c r="B51" s="25"/>
      <c r="C51" s="44"/>
      <c r="D51" s="25"/>
      <c r="E51" s="44"/>
      <c r="F51" s="25"/>
      <c r="G51" s="45"/>
      <c r="H51" s="45"/>
      <c r="I51" s="45"/>
      <c r="J51" s="25"/>
      <c r="K51" s="44"/>
      <c r="L51" s="25"/>
    </row>
    <row r="52" spans="1:12" ht="15.75">
      <c r="A52" s="25"/>
      <c r="B52" s="25"/>
      <c r="C52" s="44"/>
      <c r="D52" s="25"/>
      <c r="E52" s="44"/>
      <c r="F52" s="25"/>
      <c r="G52" s="45"/>
      <c r="H52" s="45"/>
      <c r="I52" s="45"/>
      <c r="J52" s="25"/>
      <c r="K52" s="44"/>
      <c r="L52" s="25"/>
    </row>
    <row r="53" spans="1:12" ht="15.75">
      <c r="A53" s="25"/>
      <c r="B53" s="25"/>
      <c r="C53" s="44"/>
      <c r="D53" s="25"/>
      <c r="E53" s="44"/>
      <c r="F53" s="25"/>
      <c r="G53" s="45"/>
      <c r="H53" s="45"/>
      <c r="I53" s="45"/>
      <c r="J53" s="25"/>
      <c r="K53" s="44"/>
      <c r="L53" s="25"/>
    </row>
  </sheetData>
  <sheetProtection/>
  <mergeCells count="2">
    <mergeCell ref="C7:D7"/>
    <mergeCell ref="F7:G7"/>
  </mergeCells>
  <printOptions/>
  <pageMargins left="0.75" right="0.75" top="1" bottom="1" header="0.5" footer="0.5"/>
  <pageSetup horizontalDpi="300" verticalDpi="3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6384" width="9.140625" style="25" customWidth="1"/>
  </cols>
  <sheetData>
    <row r="1" ht="18">
      <c r="A1" s="2" t="s">
        <v>24</v>
      </c>
    </row>
    <row r="5" s="26" customFormat="1" ht="15"/>
    <row r="7" s="26" customFormat="1" ht="15"/>
    <row r="9" s="26" customFormat="1" ht="15"/>
    <row r="11" s="26" customFormat="1" ht="15"/>
    <row r="13" s="26" customFormat="1" ht="15"/>
    <row r="15" s="26" customFormat="1" ht="15"/>
    <row r="17" s="26" customFormat="1" ht="15"/>
    <row r="19" s="26" customFormat="1" ht="15"/>
    <row r="21" s="26" customFormat="1" ht="15"/>
    <row r="23" s="26" customFormat="1" ht="15"/>
    <row r="25" s="26" customFormat="1" ht="15"/>
    <row r="27" s="26" customFormat="1" ht="15"/>
    <row r="29" s="26" customFormat="1" ht="15"/>
    <row r="31" s="26" customFormat="1" ht="15"/>
    <row r="33" s="26" customFormat="1" ht="15"/>
    <row r="35" s="26" customFormat="1" ht="15"/>
    <row r="37" s="26" customFormat="1" ht="15"/>
    <row r="39" s="26" customFormat="1" ht="15"/>
    <row r="41" s="26" customFormat="1" ht="15"/>
    <row r="43" s="26" customFormat="1" ht="15"/>
    <row r="45" s="26" customFormat="1" ht="15"/>
    <row r="47" s="26" customFormat="1" ht="15"/>
  </sheetData>
  <sheetProtection/>
  <printOptions/>
  <pageMargins left="0.75" right="0.75" top="1" bottom="1" header="0.5" footer="0.5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 Storms</dc:creator>
  <cp:keywords/>
  <dc:description/>
  <cp:lastModifiedBy>Jeff</cp:lastModifiedBy>
  <cp:lastPrinted>2005-03-03T22:55:23Z</cp:lastPrinted>
  <dcterms:created xsi:type="dcterms:W3CDTF">2004-12-24T20:08:01Z</dcterms:created>
  <dcterms:modified xsi:type="dcterms:W3CDTF">2017-01-15T19:15:42Z</dcterms:modified>
  <cp:category/>
  <cp:version/>
  <cp:contentType/>
  <cp:contentStatus/>
</cp:coreProperties>
</file>